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 к 200000" sheetId="1" state="visible" r:id="rId3"/>
    <sheet name="IXc-27" sheetId="2" state="visible" r:id="rId4"/>
    <sheet name="XX-27" sheetId="3" state="visible" r:id="rId5"/>
    <sheet name="XLIX-27" sheetId="4" state="visible" r:id="rId6"/>
    <sheet name="Основные параметры листов" sheetId="5" state="visible" r:id="rId7"/>
    <sheet name="Отклонения в привязке &quot;по Мерка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<sst xmlns="http://schemas.openxmlformats.org/spreadsheetml/2006/main" count="387" uniqueCount="59">
  <si>
    <t xml:space="preserve">Координаты листа и масштабные коэффициенты</t>
  </si>
  <si>
    <t xml:space="preserve">m</t>
  </si>
  <si>
    <t xml:space="preserve">n</t>
  </si>
  <si>
    <t xml:space="preserve">L(1)</t>
  </si>
  <si>
    <t xml:space="preserve">L(1/4)</t>
  </si>
  <si>
    <t xml:space="preserve">L(0)</t>
  </si>
  <si>
    <t xml:space="preserve">L(3/4)</t>
  </si>
  <si>
    <t xml:space="preserve">L(2)</t>
  </si>
  <si>
    <t xml:space="preserve">Ф(2)</t>
  </si>
  <si>
    <t xml:space="preserve">Ф(3/4)</t>
  </si>
  <si>
    <t xml:space="preserve">Ф(0)</t>
  </si>
  <si>
    <t xml:space="preserve">Ф(1/4)</t>
  </si>
  <si>
    <t xml:space="preserve">Ф(1)</t>
  </si>
  <si>
    <t xml:space="preserve">Основные параметры листа (Мюфлинг)</t>
  </si>
  <si>
    <t xml:space="preserve">ориг.ф-ла</t>
  </si>
  <si>
    <t xml:space="preserve">с синусом</t>
  </si>
  <si>
    <t xml:space="preserve">ввод</t>
  </si>
  <si>
    <t xml:space="preserve">A(2)</t>
  </si>
  <si>
    <t xml:space="preserve">расчет</t>
  </si>
  <si>
    <t xml:space="preserve">A(1)</t>
  </si>
  <si>
    <t xml:space="preserve">с</t>
  </si>
  <si>
    <t xml:space="preserve">Сфероид</t>
  </si>
  <si>
    <t xml:space="preserve">s (схождение)</t>
  </si>
  <si>
    <t xml:space="preserve">R</t>
  </si>
  <si>
    <t xml:space="preserve">(среднее из Бесселя)</t>
  </si>
  <si>
    <t xml:space="preserve">h</t>
  </si>
  <si>
    <t xml:space="preserve">Y(1)</t>
  </si>
  <si>
    <r>
      <rPr>
        <sz val="10"/>
        <rFont val="Arial"/>
        <family val="0"/>
        <charset val="1"/>
      </rPr>
      <t xml:space="preserve">Tg</t>
    </r>
    <r>
      <rPr>
        <sz val="10"/>
        <rFont val="Arial"/>
        <family val="2"/>
        <charset val="1"/>
      </rPr>
      <t xml:space="preserve">Ψ(1)</t>
    </r>
  </si>
  <si>
    <t xml:space="preserve">Ψ(1), радиан</t>
  </si>
  <si>
    <t xml:space="preserve">Ψ(1), град</t>
  </si>
  <si>
    <t xml:space="preserve">Координаты листа в проекции Мюфлинга и масштабные коэффициенты</t>
  </si>
  <si>
    <t xml:space="preserve">a(2)</t>
  </si>
  <si>
    <t xml:space="preserve">a(1)</t>
  </si>
  <si>
    <r>
      <rPr>
        <sz val="10"/>
        <rFont val="Arial"/>
        <family val="0"/>
        <charset val="1"/>
      </rPr>
      <t xml:space="preserve">tg</t>
    </r>
    <r>
      <rPr>
        <sz val="10"/>
        <rFont val="Arial"/>
        <family val="2"/>
        <charset val="1"/>
      </rPr>
      <t xml:space="preserve">Ψ(1)</t>
    </r>
  </si>
  <si>
    <t xml:space="preserve">Координаты листа (Меркатор)</t>
  </si>
  <si>
    <t xml:space="preserve">Основные параметры листа (Меркатор)</t>
  </si>
  <si>
    <t xml:space="preserve">a(1),a(2)</t>
  </si>
  <si>
    <t xml:space="preserve">a(0)</t>
  </si>
  <si>
    <t xml:space="preserve">a(1/4),a(3/4)</t>
  </si>
  <si>
    <t xml:space="preserve">h(0)</t>
  </si>
  <si>
    <t xml:space="preserve">h(1/4)</t>
  </si>
  <si>
    <t xml:space="preserve">h(3/4)</t>
  </si>
  <si>
    <t xml:space="preserve">Масштабные коэффициенты (Меркатор)</t>
  </si>
  <si>
    <t xml:space="preserve">Трапеция, «смасштабированная» на Меркатор</t>
  </si>
  <si>
    <t xml:space="preserve">трапеция</t>
  </si>
  <si>
    <t xml:space="preserve">пр-угольник</t>
  </si>
  <si>
    <t xml:space="preserve">дельта</t>
  </si>
  <si>
    <t xml:space="preserve">Параметр растяжения по вертикали</t>
  </si>
  <si>
    <t xml:space="preserve">Трапеция, «смасштабированная» на Меркатор и растянутая по вертикали</t>
  </si>
  <si>
    <t xml:space="preserve">Конечные масштабные коэффициенты после всех преобразований</t>
  </si>
  <si>
    <t xml:space="preserve">Номенкл.лист</t>
  </si>
  <si>
    <t xml:space="preserve">s</t>
  </si>
  <si>
    <t xml:space="preserve">c</t>
  </si>
  <si>
    <t xml:space="preserve">Ψ(1)</t>
  </si>
  <si>
    <t xml:space="preserve">m(0)</t>
  </si>
  <si>
    <t xml:space="preserve">n(0)</t>
  </si>
  <si>
    <t xml:space="preserve"> XIc-27</t>
  </si>
  <si>
    <t xml:space="preserve">XX-27</t>
  </si>
  <si>
    <t xml:space="preserve">XLIX-27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</si>
</sst>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0000"/>
    <numFmt numFmtId="166" formatCode="General"/>
    <numFmt numFmtId="167" formatCode="0.00000"/>
    <numFmt numFmtId="168" formatCode="0.0000"/>
  </numFmts>
  <fonts count="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DE8CB"/>
        <bgColor rgb="FFEEEEEE"/>
      </patternFill>
    </fill>
    <fill>
      <patternFill patternType="solid">
        <fgColor rgb="FFEEEEEE"/>
        <bgColor rgb="FFDDE8CB"/>
      </patternFill>
    </fill>
    <fill>
      <patternFill patternType="solid">
        <fgColor rgb="FFFFD7D7"/>
        <bgColor rgb="FFEEEEEE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3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3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8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3" borderId="9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3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3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3" borderId="1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3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3" borderId="9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3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3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3" borderId="5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3" borderId="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3" borderId="1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3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3" borderId="9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3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9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3" borderId="5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3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3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3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3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3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3" borderId="8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3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3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3" borderId="5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3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3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0" fillId="3" borderId="1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3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3" borderId="8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3" borderId="9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4" borderId="5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4" borderId="1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4" borderId="9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3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3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3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7" activeCellId="0" sqref="B2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2.51"/>
    <col collapsed="false" customWidth="true" hidden="false" outlineLevel="0" max="12" min="2" style="1" width="10.93"/>
  </cols>
  <sheetData>
    <row r="1" customFormat="false" ht="12.8" hidden="false" customHeight="false" outlineLevel="0" collapsed="false">
      <c r="A1" s="2" t="s">
        <v>0</v>
      </c>
    </row>
    <row r="2" customFormat="false" ht="12.8" hidden="false" customHeight="false" outlineLevel="0" collapsed="false">
      <c r="A2" s="2"/>
    </row>
    <row r="3" customFormat="false" ht="12.8" hidden="false" customHeight="false" outlineLevel="0" collapsed="false">
      <c r="A3" s="2"/>
      <c r="C3" s="3" t="s">
        <v>1</v>
      </c>
      <c r="D3" s="3"/>
      <c r="E3" s="3"/>
      <c r="F3" s="3"/>
      <c r="G3" s="3"/>
      <c r="H3" s="4" t="s">
        <v>2</v>
      </c>
      <c r="I3" s="4"/>
      <c r="J3" s="4"/>
      <c r="K3" s="4"/>
      <c r="L3" s="4"/>
    </row>
    <row r="4" customFormat="false" ht="12.8" hidden="false" customHeight="false" outlineLevel="0" collapsed="false">
      <c r="A4" s="5"/>
      <c r="B4" s="6"/>
      <c r="C4" s="7" t="s">
        <v>3</v>
      </c>
      <c r="D4" s="8" t="s">
        <v>4</v>
      </c>
      <c r="E4" s="6" t="s">
        <v>5</v>
      </c>
      <c r="F4" s="8" t="s">
        <v>6</v>
      </c>
      <c r="G4" s="9" t="s">
        <v>7</v>
      </c>
      <c r="H4" s="6" t="s">
        <v>3</v>
      </c>
      <c r="I4" s="8" t="s">
        <v>4</v>
      </c>
      <c r="J4" s="6" t="s">
        <v>5</v>
      </c>
      <c r="K4" s="8" t="s">
        <v>6</v>
      </c>
      <c r="L4" s="9" t="s">
        <v>7</v>
      </c>
    </row>
    <row r="5" customFormat="false" ht="12.8" hidden="false" customHeight="false" outlineLevel="0" collapsed="false">
      <c r="A5" s="10"/>
      <c r="B5" s="11"/>
      <c r="C5" s="12" t="n">
        <v>35</v>
      </c>
      <c r="D5" s="13" t="n">
        <f aca="false">(C5+E5)/2</f>
        <v>35.25</v>
      </c>
      <c r="E5" s="13" t="n">
        <f aca="false">(C5+G5)/2</f>
        <v>35.5</v>
      </c>
      <c r="F5" s="13" t="n">
        <f aca="false">(E5+G5)/2</f>
        <v>35.75</v>
      </c>
      <c r="G5" s="14" t="n">
        <v>36</v>
      </c>
      <c r="H5" s="13" t="n">
        <f aca="false">C5</f>
        <v>35</v>
      </c>
      <c r="I5" s="13" t="n">
        <f aca="false">(H5+J5)/2</f>
        <v>35.25</v>
      </c>
      <c r="J5" s="13" t="n">
        <f aca="false">(H5+L5)/2</f>
        <v>35.5</v>
      </c>
      <c r="K5" s="13" t="n">
        <f aca="false">(J5+L5)/2</f>
        <v>35.75</v>
      </c>
      <c r="L5" s="15" t="n">
        <f aca="false">G5</f>
        <v>36</v>
      </c>
    </row>
    <row r="6" customFormat="false" ht="12.8" hidden="false" customHeight="false" outlineLevel="0" collapsed="false">
      <c r="A6" s="7" t="s">
        <v>8</v>
      </c>
      <c r="B6" s="16" t="n">
        <v>40.66666667</v>
      </c>
      <c r="C6" s="17" t="n">
        <v>1</v>
      </c>
      <c r="D6" s="18" t="n">
        <f aca="false">COS(ATAN(B20))/COS(ATAN(B20/2))</f>
        <v>0.999988036850943</v>
      </c>
      <c r="E6" s="18" t="n">
        <f aca="false">COS(ATAN(B20))</f>
        <v>0.999984049102787</v>
      </c>
      <c r="F6" s="19" t="n">
        <f aca="false">COS(ATAN(B20))/COS(ATAN(B20/2))</f>
        <v>0.999988036850943</v>
      </c>
      <c r="G6" s="20" t="n">
        <v>1</v>
      </c>
      <c r="H6" s="21" t="n">
        <v>1</v>
      </c>
      <c r="I6" s="21" t="n">
        <v>1</v>
      </c>
      <c r="J6" s="21" t="n">
        <v>1</v>
      </c>
      <c r="K6" s="21" t="n">
        <v>1</v>
      </c>
      <c r="L6" s="20" t="n">
        <v>1</v>
      </c>
    </row>
    <row r="7" customFormat="false" ht="12.8" hidden="false" customHeight="false" outlineLevel="0" collapsed="false">
      <c r="A7" s="22" t="s">
        <v>9</v>
      </c>
      <c r="B7" s="23" t="n">
        <f aca="false">(B6+B8)/2</f>
        <v>40.5000000025</v>
      </c>
      <c r="C7" s="17" t="n">
        <v>1</v>
      </c>
      <c r="D7" s="18" t="n">
        <f aca="false">COS(ATAN(B20))/COS(ATAN(B20/2))</f>
        <v>0.999988036850943</v>
      </c>
      <c r="E7" s="18" t="n">
        <f aca="false">COS(ATAN(B20))</f>
        <v>0.999984049102787</v>
      </c>
      <c r="F7" s="19" t="n">
        <f aca="false">COS(ATAN(B20))/COS(ATAN(B20/2))</f>
        <v>0.999988036850943</v>
      </c>
      <c r="G7" s="20" t="n">
        <v>1</v>
      </c>
      <c r="H7" s="21" t="n">
        <f aca="false">((COS(B10*PI()/180)-COS(B6*PI()/180))/4+COS(B6*PI()/180))/COS(B7*PI()/180)</f>
        <v>0.999987286647963</v>
      </c>
      <c r="I7" s="21" t="n">
        <f aca="false">((COS(B10*PI()/180)-COS(B6*PI()/180))/4+COS(B6*PI()/180))/COS(B7*PI()/180)</f>
        <v>0.999987286647963</v>
      </c>
      <c r="J7" s="21" t="n">
        <f aca="false">((COS(B10*PI()/180)-COS(B6*PI()/180))/4+COS(B6*PI()/180))/COS(B7*PI()/180)</f>
        <v>0.999987286647963</v>
      </c>
      <c r="K7" s="21" t="n">
        <f aca="false">((COS(B10*PI()/180)-COS(B6*PI()/180))/4+COS(B6*PI()/180))/COS(B7*PI()/180)</f>
        <v>0.999987286647963</v>
      </c>
      <c r="L7" s="20" t="n">
        <f aca="false">((COS(B10*PI()/180)-COS(B6*PI()/180))/4+COS(B6*PI()/180))/COS(B7*PI()/180)</f>
        <v>0.999987286647963</v>
      </c>
    </row>
    <row r="8" customFormat="false" ht="12.8" hidden="false" customHeight="false" outlineLevel="0" collapsed="false">
      <c r="A8" s="24" t="s">
        <v>10</v>
      </c>
      <c r="B8" s="23" t="n">
        <f aca="false">(B10+B6)/2</f>
        <v>40.333333335</v>
      </c>
      <c r="C8" s="17" t="n">
        <v>1</v>
      </c>
      <c r="D8" s="18" t="n">
        <f aca="false">COS(ATAN(B20))/COS(ATAN(B20/2))</f>
        <v>0.999988036850943</v>
      </c>
      <c r="E8" s="18" t="n">
        <f aca="false">COS(ATAN(B20))</f>
        <v>0.999984049102787</v>
      </c>
      <c r="F8" s="19" t="n">
        <f aca="false">COS(ATAN(B20))/COS(ATAN(B20/2))</f>
        <v>0.999988036850943</v>
      </c>
      <c r="G8" s="20" t="n">
        <v>1</v>
      </c>
      <c r="H8" s="21" t="n">
        <f aca="false">((COS(B10*PI()/180)-COS(B6*PI()/180))/2+COS(B6*PI()/180))/COS(B8*PI()/180)</f>
        <v>0.999983076857575</v>
      </c>
      <c r="I8" s="21" t="n">
        <f aca="false">((COS(B10*PI()/180)-COS(B6*PI()/180))/2+COS(B6*PI()/180))/COS(B8*PI()/180)</f>
        <v>0.999983076857575</v>
      </c>
      <c r="J8" s="21" t="n">
        <f aca="false">((COS(B10*PI()/180)-COS(B6*PI()/180))/2+COS(B6*PI()/180))/COS(B8*PI()/180)</f>
        <v>0.999983076857575</v>
      </c>
      <c r="K8" s="21" t="n">
        <f aca="false">((COS(B10*PI()/180)-COS(B6*PI()/180))/2+COS(B6*PI()/180))/COS(B8*PI()/180)</f>
        <v>0.999983076857575</v>
      </c>
      <c r="L8" s="20" t="n">
        <f aca="false">((COS(B10*PI()/180)-COS(B6*PI()/180))/2+COS(B6*PI()/180))/COS(B8*PI()/180)</f>
        <v>0.999983076857575</v>
      </c>
    </row>
    <row r="9" customFormat="false" ht="12.8" hidden="false" customHeight="false" outlineLevel="0" collapsed="false">
      <c r="A9" s="22" t="s">
        <v>11</v>
      </c>
      <c r="B9" s="23" t="n">
        <f aca="false">(B10+B8)/2</f>
        <v>40.1666666675</v>
      </c>
      <c r="C9" s="17" t="n">
        <v>1</v>
      </c>
      <c r="D9" s="18" t="n">
        <f aca="false">COS(ATAN(B20))/COS(ATAN(B20/2))</f>
        <v>0.999988036850943</v>
      </c>
      <c r="E9" s="18" t="n">
        <f aca="false">COS(ATAN(B20))</f>
        <v>0.999984049102787</v>
      </c>
      <c r="F9" s="19" t="n">
        <f aca="false">COS(ATAN(B20))/COS(ATAN(B20/2))</f>
        <v>0.999988036850943</v>
      </c>
      <c r="G9" s="20" t="n">
        <v>1</v>
      </c>
      <c r="H9" s="21" t="n">
        <f aca="false">((COS(B10*PI()/180)-COS(B6*PI()/180))/4*3+COS(B6*PI()/180))/COS(B9*PI()/180)</f>
        <v>0.999987328445668</v>
      </c>
      <c r="I9" s="21" t="n">
        <f aca="false">((COS(B10*PI()/180)-COS(B6*PI()/180))/4*3+COS(B6*PI()/180))/COS(B9*PI()/180)</f>
        <v>0.999987328445668</v>
      </c>
      <c r="J9" s="21" t="n">
        <f aca="false">((COS(B10*PI()/180)-COS(B6*PI()/180))/4*3+COS(B6*PI()/180))/COS(B9*PI()/180)</f>
        <v>0.999987328445668</v>
      </c>
      <c r="K9" s="21" t="n">
        <f aca="false">((COS(B10*PI()/180)-COS(B6*PI()/180))/4*3+COS(B6*PI()/180))/COS(B9*PI()/180)</f>
        <v>0.999987328445668</v>
      </c>
      <c r="L9" s="20" t="n">
        <f aca="false">((COS(B10*PI()/180)-COS(B6*PI()/180))/4*3+COS(B6*PI()/180))/COS(B9*PI()/180)</f>
        <v>0.999987328445668</v>
      </c>
    </row>
    <row r="10" customFormat="false" ht="12.8" hidden="false" customHeight="false" outlineLevel="0" collapsed="false">
      <c r="A10" s="25" t="s">
        <v>12</v>
      </c>
      <c r="B10" s="14" t="n">
        <v>40</v>
      </c>
      <c r="C10" s="26" t="n">
        <v>1</v>
      </c>
      <c r="D10" s="13" t="n">
        <f aca="false">COS(ATAN(B20))/COS(ATAN(B20/2))</f>
        <v>0.999988036850943</v>
      </c>
      <c r="E10" s="13" t="n">
        <f aca="false">COS(ATAN(B20))</f>
        <v>0.999984049102787</v>
      </c>
      <c r="F10" s="27" t="n">
        <f aca="false">COS(ATAN(B20))/COS(ATAN(B20/2))</f>
        <v>0.999988036850943</v>
      </c>
      <c r="G10" s="28" t="n">
        <v>1</v>
      </c>
      <c r="H10" s="29" t="n">
        <v>1</v>
      </c>
      <c r="I10" s="29" t="n">
        <v>1</v>
      </c>
      <c r="J10" s="29" t="n">
        <v>1</v>
      </c>
      <c r="K10" s="29" t="n">
        <v>1</v>
      </c>
      <c r="L10" s="28" t="n">
        <v>1</v>
      </c>
    </row>
    <row r="11" customFormat="false" ht="12.8" hidden="false" customHeight="false" outlineLevel="0" collapsed="false">
      <c r="A11" s="11"/>
      <c r="B11" s="11"/>
      <c r="C11" s="11"/>
      <c r="D11" s="11"/>
      <c r="E11" s="11"/>
    </row>
    <row r="12" customFormat="false" ht="12.8" hidden="false" customHeight="false" outlineLevel="0" collapsed="false">
      <c r="A12" s="30" t="s">
        <v>13</v>
      </c>
      <c r="B12" s="11"/>
      <c r="C12" s="11"/>
      <c r="D12" s="11"/>
    </row>
    <row r="13" customFormat="false" ht="12.8" hidden="false" customHeight="false" outlineLevel="0" collapsed="false">
      <c r="A13" s="5"/>
      <c r="B13" s="31" t="s">
        <v>14</v>
      </c>
      <c r="C13" s="32" t="s">
        <v>15</v>
      </c>
      <c r="F13" s="33" t="s">
        <v>16</v>
      </c>
    </row>
    <row r="14" customFormat="false" ht="12.8" hidden="false" customHeight="false" outlineLevel="0" collapsed="false">
      <c r="A14" s="34" t="s">
        <v>17</v>
      </c>
      <c r="B14" s="35" t="n">
        <f aca="false">2*F17*COS(B6*PI()/180)*(G5-E5)*PI()/180</f>
        <v>84286.4395147879</v>
      </c>
      <c r="C14" s="36" t="n">
        <f aca="false">2*F17*COS(B6*PI()/180)*SIN((G5-E5)*PI()/180)</f>
        <v>84285.3697222894</v>
      </c>
      <c r="F14" s="37" t="s">
        <v>18</v>
      </c>
    </row>
    <row r="15" customFormat="false" ht="12.8" hidden="false" customHeight="false" outlineLevel="0" collapsed="false">
      <c r="A15" s="34" t="s">
        <v>19</v>
      </c>
      <c r="B15" s="38" t="n">
        <f aca="false">2*F17*COS(B10*PI()/180)*(G5-E5)*PI()/180</f>
        <v>85123.2727286802</v>
      </c>
      <c r="C15" s="39" t="n">
        <f aca="false">2*F17*COS(B10*PI()/180)*SIN((G5-E5)*PI()/180)</f>
        <v>85122.1923148065</v>
      </c>
    </row>
    <row r="16" customFormat="false" ht="12.8" hidden="false" customHeight="false" outlineLevel="0" collapsed="false">
      <c r="A16" s="34" t="s">
        <v>20</v>
      </c>
      <c r="B16" s="38" t="n">
        <f aca="false">F17*(B6-B10)*PI()/180</f>
        <v>74080.3608449607</v>
      </c>
      <c r="C16" s="39" t="n">
        <f aca="false">F17*SIN((B6-B10)*PI()/180)</f>
        <v>74078.6892882313</v>
      </c>
      <c r="E16" s="11" t="s">
        <v>21</v>
      </c>
    </row>
    <row r="17" customFormat="false" ht="12.8" hidden="false" customHeight="false" outlineLevel="0" collapsed="false">
      <c r="A17" s="40" t="s">
        <v>22</v>
      </c>
      <c r="B17" s="41" t="n">
        <f aca="false">B15-B14</f>
        <v>836.833213892329</v>
      </c>
      <c r="C17" s="42" t="n">
        <f aca="false">C15-C14</f>
        <v>836.822592517172</v>
      </c>
      <c r="E17" s="11" t="s">
        <v>23</v>
      </c>
      <c r="F17" s="43" t="n">
        <v>6366738</v>
      </c>
      <c r="G17" s="2" t="s">
        <v>24</v>
      </c>
    </row>
    <row r="18" customFormat="false" ht="12.8" hidden="false" customHeight="false" outlineLevel="0" collapsed="false">
      <c r="A18" s="40" t="s">
        <v>25</v>
      </c>
      <c r="B18" s="41" t="n">
        <f aca="false">SQRT(B16*B16-(B15-B14)*(B15-B14)/4)</f>
        <v>74079.1791967394</v>
      </c>
      <c r="C18" s="42" t="n">
        <f aca="false">SQRT(C16*C16-(C15-C14)*(C15-C14)/4)</f>
        <v>74077.5076433426</v>
      </c>
    </row>
    <row r="19" customFormat="false" ht="12.8" hidden="false" customHeight="false" outlineLevel="0" collapsed="false">
      <c r="A19" s="40" t="s">
        <v>26</v>
      </c>
      <c r="B19" s="41" t="n">
        <f aca="false">B18*B15/(B15-B14)</f>
        <v>7535387.06351128</v>
      </c>
      <c r="C19" s="42" t="n">
        <f aca="false">C18*C15/(C15-C14)</f>
        <v>7535217.03190484</v>
      </c>
    </row>
    <row r="20" customFormat="false" ht="12.8" hidden="false" customHeight="false" outlineLevel="0" collapsed="false">
      <c r="A20" s="40" t="s">
        <v>27</v>
      </c>
      <c r="B20" s="41" t="n">
        <f aca="false">B15/B19/2</f>
        <v>0.0056482349221896</v>
      </c>
      <c r="C20" s="42" t="n">
        <f aca="false">C15/C19/2</f>
        <v>0.00564829068322723</v>
      </c>
    </row>
    <row r="21" customFormat="false" ht="12.8" hidden="false" customHeight="false" outlineLevel="0" collapsed="false">
      <c r="A21" s="44" t="s">
        <v>28</v>
      </c>
      <c r="B21" s="41" t="n">
        <f aca="false">ATAN(B20)</f>
        <v>0.00564817485895906</v>
      </c>
      <c r="C21" s="42" t="n">
        <f aca="false">ATAN(C20)</f>
        <v>0.00564823061821781</v>
      </c>
    </row>
    <row r="22" customFormat="false" ht="12.8" hidden="false" customHeight="false" outlineLevel="0" collapsed="false">
      <c r="A22" s="45" t="s">
        <v>29</v>
      </c>
      <c r="B22" s="46" t="n">
        <f aca="false">B21*180/PI()</f>
        <v>0.323616581370253</v>
      </c>
      <c r="C22" s="47" t="n">
        <f aca="false">C21*180/PI()</f>
        <v>0.323619776140448</v>
      </c>
    </row>
  </sheetData>
  <mergeCells count="2">
    <mergeCell ref="C3:G3"/>
    <mergeCell ref="H3:L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2.51"/>
    <col collapsed="false" customWidth="true" hidden="false" outlineLevel="0" max="12" min="2" style="1" width="10.93"/>
  </cols>
  <sheetData>
    <row r="1" customFormat="false" ht="12.8" hidden="false" customHeight="false" outlineLevel="0" collapsed="false">
      <c r="A1" s="2" t="s">
        <v>30</v>
      </c>
    </row>
    <row r="2" customFormat="false" ht="12.8" hidden="false" customHeight="false" outlineLevel="0" collapsed="false">
      <c r="A2" s="2"/>
    </row>
    <row r="3" customFormat="false" ht="12.8" hidden="false" customHeight="false" outlineLevel="0" collapsed="false">
      <c r="A3" s="2"/>
      <c r="C3" s="3" t="s">
        <v>1</v>
      </c>
      <c r="D3" s="3"/>
      <c r="E3" s="3"/>
      <c r="F3" s="3"/>
      <c r="G3" s="3"/>
      <c r="H3" s="4" t="s">
        <v>2</v>
      </c>
      <c r="I3" s="4"/>
      <c r="J3" s="4"/>
      <c r="K3" s="4"/>
      <c r="L3" s="4"/>
    </row>
    <row r="4" customFormat="false" ht="12.8" hidden="false" customHeight="false" outlineLevel="0" collapsed="false">
      <c r="A4" s="5"/>
      <c r="B4" s="6"/>
      <c r="C4" s="7" t="s">
        <v>3</v>
      </c>
      <c r="D4" s="8" t="s">
        <v>4</v>
      </c>
      <c r="E4" s="6" t="s">
        <v>5</v>
      </c>
      <c r="F4" s="8" t="s">
        <v>6</v>
      </c>
      <c r="G4" s="9" t="s">
        <v>7</v>
      </c>
      <c r="H4" s="6" t="s">
        <v>3</v>
      </c>
      <c r="I4" s="8" t="s">
        <v>4</v>
      </c>
      <c r="J4" s="6" t="s">
        <v>5</v>
      </c>
      <c r="K4" s="8" t="s">
        <v>6</v>
      </c>
      <c r="L4" s="9" t="s">
        <v>7</v>
      </c>
    </row>
    <row r="5" customFormat="false" ht="12.8" hidden="false" customHeight="false" outlineLevel="0" collapsed="false">
      <c r="A5" s="10"/>
      <c r="B5" s="11"/>
      <c r="C5" s="12" t="n">
        <v>-1.35</v>
      </c>
      <c r="D5" s="13" t="n">
        <f aca="false">(C5+E5)/2</f>
        <v>-1.2375</v>
      </c>
      <c r="E5" s="13" t="n">
        <f aca="false">(C5+G5)/2</f>
        <v>-1.125</v>
      </c>
      <c r="F5" s="13" t="n">
        <f aca="false">(E5+G5)/2</f>
        <v>-1.0125</v>
      </c>
      <c r="G5" s="14" t="n">
        <v>-0.9</v>
      </c>
      <c r="H5" s="13" t="n">
        <f aca="false">C5</f>
        <v>-1.35</v>
      </c>
      <c r="I5" s="13" t="n">
        <f aca="false">(H5+J5)/2</f>
        <v>-1.2375</v>
      </c>
      <c r="J5" s="13" t="n">
        <f aca="false">(H5+L5)/2</f>
        <v>-1.125</v>
      </c>
      <c r="K5" s="13" t="n">
        <f aca="false">(J5+L5)/2</f>
        <v>-1.0125</v>
      </c>
      <c r="L5" s="15" t="n">
        <f aca="false">G5</f>
        <v>-0.9</v>
      </c>
    </row>
    <row r="6" customFormat="false" ht="12.8" hidden="false" customHeight="false" outlineLevel="0" collapsed="false">
      <c r="A6" s="7" t="s">
        <v>8</v>
      </c>
      <c r="B6" s="16" t="n">
        <v>59.75</v>
      </c>
      <c r="C6" s="17" t="n">
        <v>1</v>
      </c>
      <c r="D6" s="18" t="n">
        <f aca="false">COS(ATAN(B20))/COS(ATAN(B20/2))</f>
        <v>0.999995695670586</v>
      </c>
      <c r="E6" s="18" t="n">
        <f aca="false">COS(ATAN(B20))</f>
        <v>0.999994260889997</v>
      </c>
      <c r="F6" s="19" t="n">
        <f aca="false">COS(ATAN(B20))/COS(ATAN(B20/2))</f>
        <v>0.999995695670586</v>
      </c>
      <c r="G6" s="20" t="n">
        <v>1</v>
      </c>
      <c r="H6" s="21" t="n">
        <v>1</v>
      </c>
      <c r="I6" s="21" t="n">
        <v>1</v>
      </c>
      <c r="J6" s="21" t="n">
        <v>1</v>
      </c>
      <c r="K6" s="21" t="n">
        <v>1</v>
      </c>
      <c r="L6" s="20" t="n">
        <v>1</v>
      </c>
    </row>
    <row r="7" customFormat="false" ht="12.8" hidden="false" customHeight="false" outlineLevel="0" collapsed="false">
      <c r="A7" s="22" t="s">
        <v>9</v>
      </c>
      <c r="B7" s="23" t="n">
        <f aca="false">(B6+B8)/2</f>
        <v>59.6875</v>
      </c>
      <c r="C7" s="17" t="n">
        <v>1</v>
      </c>
      <c r="D7" s="18" t="n">
        <f aca="false">COS(ATAN(B20))/COS(ATAN(B20/2))</f>
        <v>0.999995695670586</v>
      </c>
      <c r="E7" s="18" t="n">
        <f aca="false">COS(ATAN(B20))</f>
        <v>0.999994260889997</v>
      </c>
      <c r="F7" s="19" t="n">
        <f aca="false">COS(ATAN(B20))/COS(ATAN(B20/2))</f>
        <v>0.999995695670586</v>
      </c>
      <c r="G7" s="20" t="n">
        <v>1</v>
      </c>
      <c r="H7" s="21" t="n">
        <f aca="false">((COS(B10*PI()/180)-COS(B6*PI()/180))/4+COS(B6*PI()/180))/COS(B7*PI()/180)</f>
        <v>0.999998212913411</v>
      </c>
      <c r="I7" s="21" t="n">
        <f aca="false">((COS(B10*PI()/180)-COS(B6*PI()/180))/4+COS(B6*PI()/180))/COS(B7*PI()/180)</f>
        <v>0.999998212913411</v>
      </c>
      <c r="J7" s="21" t="n">
        <f aca="false">((COS(B10*PI()/180)-COS(B6*PI()/180))/4+COS(B6*PI()/180))/COS(B7*PI()/180)</f>
        <v>0.999998212913411</v>
      </c>
      <c r="K7" s="21" t="n">
        <f aca="false">((COS(B10*PI()/180)-COS(B6*PI()/180))/4+COS(B6*PI()/180))/COS(B7*PI()/180)</f>
        <v>0.999998212913411</v>
      </c>
      <c r="L7" s="20" t="n">
        <f aca="false">((COS(B10*PI()/180)-COS(B6*PI()/180))/4+COS(B6*PI()/180))/COS(B7*PI()/180)</f>
        <v>0.999998212913411</v>
      </c>
    </row>
    <row r="8" customFormat="false" ht="12.8" hidden="false" customHeight="false" outlineLevel="0" collapsed="false">
      <c r="A8" s="24" t="s">
        <v>10</v>
      </c>
      <c r="B8" s="23" t="n">
        <f aca="false">(B10+B6)/2</f>
        <v>59.625</v>
      </c>
      <c r="C8" s="17" t="n">
        <v>1</v>
      </c>
      <c r="D8" s="18" t="n">
        <f aca="false">COS(ATAN(B20))/COS(ATAN(B20/2))</f>
        <v>0.999995695670586</v>
      </c>
      <c r="E8" s="18" t="n">
        <f aca="false">COS(ATAN(B20))</f>
        <v>0.999994260889997</v>
      </c>
      <c r="F8" s="19" t="n">
        <f aca="false">COS(ATAN(B20))/COS(ATAN(B20/2))</f>
        <v>0.999995695670586</v>
      </c>
      <c r="G8" s="20" t="n">
        <v>1</v>
      </c>
      <c r="H8" s="21" t="n">
        <f aca="false">((COS(B10*PI()/180)-COS(B6*PI()/180))/2+COS(B6*PI()/180))/COS(B8*PI()/180)</f>
        <v>0.999997620177352</v>
      </c>
      <c r="I8" s="21" t="n">
        <f aca="false">((COS(B10*PI()/180)-COS(B6*PI()/180))/2+COS(B6*PI()/180))/COS(B8*PI()/180)</f>
        <v>0.999997620177352</v>
      </c>
      <c r="J8" s="21" t="n">
        <f aca="false">((COS(B10*PI()/180)-COS(B6*PI()/180))/2+COS(B6*PI()/180))/COS(B8*PI()/180)</f>
        <v>0.999997620177352</v>
      </c>
      <c r="K8" s="21" t="n">
        <f aca="false">((COS(B10*PI()/180)-COS(B6*PI()/180))/2+COS(B6*PI()/180))/COS(B8*PI()/180)</f>
        <v>0.999997620177352</v>
      </c>
      <c r="L8" s="20" t="n">
        <f aca="false">((COS(B10*PI()/180)-COS(B6*PI()/180))/2+COS(B6*PI()/180))/COS(B8*PI()/180)</f>
        <v>0.999997620177352</v>
      </c>
    </row>
    <row r="9" customFormat="false" ht="12.8" hidden="false" customHeight="false" outlineLevel="0" collapsed="false">
      <c r="A9" s="22" t="s">
        <v>11</v>
      </c>
      <c r="B9" s="23" t="n">
        <f aca="false">(B10+B8)/2</f>
        <v>59.5625</v>
      </c>
      <c r="C9" s="17" t="n">
        <v>1</v>
      </c>
      <c r="D9" s="18" t="n">
        <f aca="false">COS(ATAN(B20))/COS(ATAN(B20/2))</f>
        <v>0.999995695670586</v>
      </c>
      <c r="E9" s="18" t="n">
        <f aca="false">COS(ATAN(B20))</f>
        <v>0.999994260889997</v>
      </c>
      <c r="F9" s="19" t="n">
        <f aca="false">COS(ATAN(B20))/COS(ATAN(B20/2))</f>
        <v>0.999995695670586</v>
      </c>
      <c r="G9" s="20" t="n">
        <v>1</v>
      </c>
      <c r="H9" s="21" t="n">
        <f aca="false">((COS(B10*PI()/180)-COS(B6*PI()/180))/4*3+COS(B6*PI()/180))/COS(B9*PI()/180)</f>
        <v>0.999998217342604</v>
      </c>
      <c r="I9" s="21" t="n">
        <f aca="false">((COS(B10*PI()/180)-COS(B6*PI()/180))/4*3+COS(B6*PI()/180))/COS(B9*PI()/180)</f>
        <v>0.999998217342604</v>
      </c>
      <c r="J9" s="21" t="n">
        <f aca="false">((COS(B10*PI()/180)-COS(B6*PI()/180))/4*3+COS(B6*PI()/180))/COS(B9*PI()/180)</f>
        <v>0.999998217342604</v>
      </c>
      <c r="K9" s="21" t="n">
        <f aca="false">((COS(B10*PI()/180)-COS(B6*PI()/180))/4*3+COS(B6*PI()/180))/COS(B9*PI()/180)</f>
        <v>0.999998217342604</v>
      </c>
      <c r="L9" s="20" t="n">
        <f aca="false">((COS(B10*PI()/180)-COS(B6*PI()/180))/4*3+COS(B6*PI()/180))/COS(B9*PI()/180)</f>
        <v>0.999998217342604</v>
      </c>
    </row>
    <row r="10" customFormat="false" ht="12.8" hidden="false" customHeight="false" outlineLevel="0" collapsed="false">
      <c r="A10" s="25" t="s">
        <v>12</v>
      </c>
      <c r="B10" s="14" t="n">
        <v>59.5</v>
      </c>
      <c r="C10" s="26" t="n">
        <v>1</v>
      </c>
      <c r="D10" s="13" t="n">
        <f aca="false">COS(ATAN(B20))/COS(ATAN(B20/2))</f>
        <v>0.999995695670586</v>
      </c>
      <c r="E10" s="13" t="n">
        <f aca="false">COS(ATAN(B20))</f>
        <v>0.999994260889997</v>
      </c>
      <c r="F10" s="27" t="n">
        <f aca="false">COS(ATAN(B20))/COS(ATAN(B20/2))</f>
        <v>0.999995695670586</v>
      </c>
      <c r="G10" s="28" t="n">
        <v>1</v>
      </c>
      <c r="H10" s="29" t="n">
        <v>1</v>
      </c>
      <c r="I10" s="29" t="n">
        <v>1</v>
      </c>
      <c r="J10" s="29" t="n">
        <v>1</v>
      </c>
      <c r="K10" s="29" t="n">
        <v>1</v>
      </c>
      <c r="L10" s="28" t="n">
        <v>1</v>
      </c>
    </row>
    <row r="11" customFormat="false" ht="12.8" hidden="false" customHeight="false" outlineLevel="0" collapsed="false">
      <c r="A11" s="11"/>
      <c r="B11" s="11"/>
      <c r="C11" s="11"/>
      <c r="D11" s="11"/>
      <c r="E11" s="11"/>
    </row>
    <row r="12" customFormat="false" ht="12.8" hidden="false" customHeight="false" outlineLevel="0" collapsed="false">
      <c r="A12" s="30" t="s">
        <v>13</v>
      </c>
      <c r="B12" s="11"/>
      <c r="C12" s="11"/>
      <c r="D12" s="11"/>
    </row>
    <row r="13" customFormat="false" ht="12.8" hidden="false" customHeight="false" outlineLevel="0" collapsed="false">
      <c r="A13" s="5"/>
      <c r="B13" s="31" t="s">
        <v>14</v>
      </c>
      <c r="C13" s="32" t="s">
        <v>15</v>
      </c>
      <c r="F13" s="33" t="s">
        <v>16</v>
      </c>
    </row>
    <row r="14" customFormat="false" ht="12.8" hidden="false" customHeight="false" outlineLevel="0" collapsed="false">
      <c r="A14" s="34" t="s">
        <v>31</v>
      </c>
      <c r="B14" s="35" t="n">
        <f aca="false">2*F17*COS(B6*PI()/180)*(G5-E5)*PI()/180</f>
        <v>25190.8365266335</v>
      </c>
      <c r="C14" s="36" t="n">
        <f aca="false">2*F17*COS(B6*PI()/180)*SIN((G5-E5)*PI()/180)</f>
        <v>25190.7717809566</v>
      </c>
      <c r="F14" s="37" t="s">
        <v>18</v>
      </c>
    </row>
    <row r="15" customFormat="false" ht="12.8" hidden="false" customHeight="false" outlineLevel="0" collapsed="false">
      <c r="A15" s="34" t="s">
        <v>32</v>
      </c>
      <c r="B15" s="38" t="n">
        <f aca="false">2*F17*COS(B10*PI()/180)*(G5-E5)*PI()/180</f>
        <v>25379.0717958877</v>
      </c>
      <c r="C15" s="39" t="n">
        <f aca="false">2*F17*COS(B10*PI()/180)*SIN((G5-E5)*PI()/180)</f>
        <v>25379.0065664071</v>
      </c>
    </row>
    <row r="16" customFormat="false" ht="12.8" hidden="false" customHeight="false" outlineLevel="0" collapsed="false">
      <c r="A16" s="34" t="s">
        <v>20</v>
      </c>
      <c r="B16" s="38" t="n">
        <f aca="false">F17*(B6-B10)*PI()/180</f>
        <v>27780.1351779597</v>
      </c>
      <c r="C16" s="39" t="n">
        <f aca="false">F17*SIN((B6-B10)*PI()/180)</f>
        <v>27780.0470289488</v>
      </c>
      <c r="E16" s="11" t="s">
        <v>21</v>
      </c>
    </row>
    <row r="17" customFormat="false" ht="12.8" hidden="false" customHeight="false" outlineLevel="0" collapsed="false">
      <c r="A17" s="40" t="s">
        <v>22</v>
      </c>
      <c r="B17" s="41" t="n">
        <f aca="false">B15-B14</f>
        <v>188.235269254168</v>
      </c>
      <c r="C17" s="42" t="n">
        <f aca="false">C15-C14</f>
        <v>188.23478545047</v>
      </c>
      <c r="E17" s="11" t="s">
        <v>23</v>
      </c>
      <c r="F17" s="43" t="n">
        <v>6366738</v>
      </c>
      <c r="G17" s="2" t="s">
        <v>24</v>
      </c>
    </row>
    <row r="18" customFormat="false" ht="12.8" hidden="false" customHeight="false" outlineLevel="0" collapsed="false">
      <c r="A18" s="40" t="s">
        <v>25</v>
      </c>
      <c r="B18" s="41" t="n">
        <f aca="false">SQRT(B16*B16-(B15-B14)*(B15-B14)/4)</f>
        <v>27779.975744708</v>
      </c>
      <c r="C18" s="42" t="n">
        <f aca="false">SQRT(C16*C16-(C15-C14)*(C15-C14)/4)</f>
        <v>27779.8875960108</v>
      </c>
    </row>
    <row r="19" customFormat="false" ht="12.8" hidden="false" customHeight="false" outlineLevel="0" collapsed="false">
      <c r="A19" s="40" t="s">
        <v>26</v>
      </c>
      <c r="B19" s="41" t="n">
        <f aca="false">B18*B15/(B15-B14)</f>
        <v>3745472.3639542</v>
      </c>
      <c r="C19" s="42" t="n">
        <f aca="false">C18*C15/(C15-C14)</f>
        <v>3745460.47918823</v>
      </c>
    </row>
    <row r="20" customFormat="false" ht="12.8" hidden="false" customHeight="false" outlineLevel="0" collapsed="false">
      <c r="A20" s="40" t="s">
        <v>33</v>
      </c>
      <c r="B20" s="41" t="n">
        <f aca="false">B15/B19/2</f>
        <v>0.00338796676757405</v>
      </c>
      <c r="C20" s="42" t="n">
        <f aca="false">C15/C19/2</f>
        <v>0.00338796881016718</v>
      </c>
    </row>
    <row r="21" customFormat="false" ht="12.8" hidden="false" customHeight="false" outlineLevel="0" collapsed="false">
      <c r="A21" s="44" t="s">
        <v>28</v>
      </c>
      <c r="B21" s="41" t="n">
        <f aca="false">ATAN(B20)</f>
        <v>0.00338795380494243</v>
      </c>
      <c r="C21" s="42" t="n">
        <f aca="false">ATAN(C20)</f>
        <v>0.00338795584751211</v>
      </c>
    </row>
    <row r="22" customFormat="false" ht="12.8" hidden="false" customHeight="false" outlineLevel="0" collapsed="false">
      <c r="A22" s="45" t="s">
        <v>29</v>
      </c>
      <c r="B22" s="46" t="n">
        <f aca="false">B21*180/PI()</f>
        <v>0.19411545420849</v>
      </c>
      <c r="C22" s="47" t="n">
        <f aca="false">C21*180/PI()</f>
        <v>0.194115571239112</v>
      </c>
    </row>
    <row r="25" customFormat="false" ht="12.8" hidden="false" customHeight="false" outlineLevel="0" collapsed="false">
      <c r="A25" s="1" t="s">
        <v>34</v>
      </c>
    </row>
    <row r="27" customFormat="false" ht="12.8" hidden="false" customHeight="false" outlineLevel="0" collapsed="false">
      <c r="C27" s="7" t="s">
        <v>3</v>
      </c>
      <c r="D27" s="7"/>
      <c r="E27" s="8" t="s">
        <v>4</v>
      </c>
      <c r="F27" s="8"/>
      <c r="G27" s="6" t="s">
        <v>5</v>
      </c>
      <c r="H27" s="6"/>
      <c r="I27" s="8" t="s">
        <v>6</v>
      </c>
      <c r="J27" s="8"/>
      <c r="K27" s="9" t="s">
        <v>7</v>
      </c>
      <c r="L27" s="9"/>
      <c r="M27" s="1"/>
      <c r="N27" s="1"/>
      <c r="O27" s="1"/>
      <c r="P27" s="1"/>
    </row>
    <row r="28" customFormat="false" ht="12.8" hidden="false" customHeight="false" outlineLevel="0" collapsed="false">
      <c r="C28" s="48" t="n">
        <f aca="false">C5</f>
        <v>-1.35</v>
      </c>
      <c r="D28" s="48"/>
      <c r="E28" s="49" t="n">
        <f aca="false">D5</f>
        <v>-1.2375</v>
      </c>
      <c r="F28" s="49"/>
      <c r="G28" s="49" t="n">
        <f aca="false">E5</f>
        <v>-1.125</v>
      </c>
      <c r="H28" s="49"/>
      <c r="I28" s="49" t="n">
        <f aca="false">F5</f>
        <v>-1.0125</v>
      </c>
      <c r="J28" s="49"/>
      <c r="K28" s="20" t="n">
        <f aca="false">G5</f>
        <v>-0.9</v>
      </c>
      <c r="L28" s="20"/>
      <c r="M28" s="1"/>
      <c r="N28" s="1"/>
      <c r="O28" s="1"/>
      <c r="P28" s="1"/>
    </row>
    <row r="29" customFormat="false" ht="12.8" hidden="false" customHeight="false" outlineLevel="0" collapsed="false">
      <c r="A29" s="7" t="s">
        <v>8</v>
      </c>
      <c r="B29" s="50" t="n">
        <f aca="false">B6</f>
        <v>59.75</v>
      </c>
      <c r="C29" s="51" t="n">
        <f aca="false">F17*C28*PI()/180</f>
        <v>-150012.729960982</v>
      </c>
      <c r="D29" s="52" t="n">
        <f aca="false">$F$17*LN(TAN(PI()/4+B29*PI()/360))</f>
        <v>8329374.33821639</v>
      </c>
      <c r="E29" s="52" t="n">
        <f aca="false">F17*E28*PI()/180</f>
        <v>-137511.6691309</v>
      </c>
      <c r="F29" s="52" t="n">
        <f aca="false">$F$17*LN(TAN(PI()/4+B29*PI()/360))</f>
        <v>8329374.33821639</v>
      </c>
      <c r="G29" s="52" t="n">
        <f aca="false">F17*G28*PI()/180</f>
        <v>-125010.608300819</v>
      </c>
      <c r="H29" s="52" t="n">
        <f aca="false">$F$17*LN(TAN(PI()/4+B29*PI()/360))</f>
        <v>8329374.33821639</v>
      </c>
      <c r="I29" s="52" t="n">
        <f aca="false">F17*I28*PI()/180</f>
        <v>-112509.547470737</v>
      </c>
      <c r="J29" s="52" t="n">
        <f aca="false">$F$17*LN(TAN(PI()/4+B29*PI()/360))</f>
        <v>8329374.33821639</v>
      </c>
      <c r="K29" s="52" t="n">
        <f aca="false">F17*K28*PI()/180</f>
        <v>-100008.486640655</v>
      </c>
      <c r="L29" s="53" t="n">
        <f aca="false">$F$17*LN(TAN(PI()/4+B29*PI()/360))</f>
        <v>8329374.33821639</v>
      </c>
      <c r="M29" s="1"/>
      <c r="N29" s="1"/>
      <c r="O29" s="1"/>
      <c r="P29" s="1"/>
    </row>
    <row r="30" customFormat="false" ht="12.8" hidden="false" customHeight="false" outlineLevel="0" collapsed="false">
      <c r="A30" s="22" t="s">
        <v>9</v>
      </c>
      <c r="B30" s="54" t="n">
        <f aca="false">B7</f>
        <v>59.6875</v>
      </c>
      <c r="C30" s="55" t="n">
        <f aca="false">F17*C28*PI()/180</f>
        <v>-150012.729960982</v>
      </c>
      <c r="D30" s="56" t="n">
        <f aca="false">$F$17*LN(TAN(PI()/4+B30*PI()/360))</f>
        <v>8315601.20124436</v>
      </c>
      <c r="E30" s="56" t="n">
        <f aca="false">F17*E28*PI()/180</f>
        <v>-137511.6691309</v>
      </c>
      <c r="F30" s="56" t="n">
        <f aca="false">$F$17*LN(TAN(PI()/4+B30*PI()/360))</f>
        <v>8315601.20124436</v>
      </c>
      <c r="G30" s="56" t="n">
        <f aca="false">F17*G28*PI()/180</f>
        <v>-125010.608300819</v>
      </c>
      <c r="H30" s="56" t="n">
        <f aca="false">$F$17*LN(TAN(PI()/4+B30*PI()/360))</f>
        <v>8315601.20124436</v>
      </c>
      <c r="I30" s="56" t="n">
        <f aca="false">F17*I28*PI()/180</f>
        <v>-112509.547470737</v>
      </c>
      <c r="J30" s="56" t="n">
        <f aca="false">$F$17*LN(TAN(PI()/4+B30*PI()/360))</f>
        <v>8315601.20124436</v>
      </c>
      <c r="K30" s="56" t="n">
        <f aca="false">F17*K28*PI()/180</f>
        <v>-100008.486640655</v>
      </c>
      <c r="L30" s="57" t="n">
        <f aca="false">$F$17*LN(TAN(PI()/4+B30*PI()/360))</f>
        <v>8315601.20124436</v>
      </c>
      <c r="M30" s="1"/>
      <c r="N30" s="1"/>
      <c r="O30" s="1"/>
      <c r="P30" s="1"/>
    </row>
    <row r="31" customFormat="false" ht="12.8" hidden="false" customHeight="false" outlineLevel="0" collapsed="false">
      <c r="A31" s="24" t="s">
        <v>10</v>
      </c>
      <c r="B31" s="54" t="n">
        <f aca="false">B8</f>
        <v>59.625</v>
      </c>
      <c r="C31" s="55" t="n">
        <f aca="false">F17*C28*PI()/180</f>
        <v>-150012.729960982</v>
      </c>
      <c r="D31" s="56" t="n">
        <f aca="false">$F$17*LN(TAN(PI()/4+B31*PI()/360))</f>
        <v>8301853.7382431</v>
      </c>
      <c r="E31" s="56" t="n">
        <f aca="false">F17*E28*PI()/180</f>
        <v>-137511.6691309</v>
      </c>
      <c r="F31" s="56" t="n">
        <f aca="false">$F$17*LN(TAN(PI()/4+B31*PI()/360))</f>
        <v>8301853.7382431</v>
      </c>
      <c r="G31" s="56" t="n">
        <f aca="false">F17*G28*PI()/180</f>
        <v>-125010.608300819</v>
      </c>
      <c r="H31" s="56" t="n">
        <f aca="false">$F$17*LN(TAN(PI()/4+B31*PI()/360))</f>
        <v>8301853.7382431</v>
      </c>
      <c r="I31" s="56" t="n">
        <f aca="false">F17*I28*PI()/180</f>
        <v>-112509.547470737</v>
      </c>
      <c r="J31" s="56" t="n">
        <f aca="false">$F$17*LN(TAN(PI()/4+B31*PI()/360))</f>
        <v>8301853.7382431</v>
      </c>
      <c r="K31" s="56" t="n">
        <f aca="false">F17*K28*PI()/180</f>
        <v>-100008.486640655</v>
      </c>
      <c r="L31" s="57" t="n">
        <f aca="false">$F$17*LN(TAN(PI()/4+B31*PI()/360))</f>
        <v>8301853.7382431</v>
      </c>
      <c r="M31" s="1"/>
      <c r="N31" s="1"/>
      <c r="O31" s="1"/>
      <c r="P31" s="1"/>
    </row>
    <row r="32" customFormat="false" ht="12.8" hidden="false" customHeight="false" outlineLevel="0" collapsed="false">
      <c r="A32" s="22" t="s">
        <v>11</v>
      </c>
      <c r="B32" s="54" t="n">
        <f aca="false">B9</f>
        <v>59.5625</v>
      </c>
      <c r="C32" s="55" t="n">
        <f aca="false">F17*C28*PI()/180</f>
        <v>-150012.729960982</v>
      </c>
      <c r="D32" s="56" t="n">
        <f aca="false">$F$17*LN(TAN(PI()/4+B32*PI()/360))</f>
        <v>8288131.83737749</v>
      </c>
      <c r="E32" s="56" t="n">
        <f aca="false">F17*E28*PI()/180</f>
        <v>-137511.6691309</v>
      </c>
      <c r="F32" s="56" t="n">
        <f aca="false">$F$17*LN(TAN(PI()/4+B32*PI()/360))</f>
        <v>8288131.83737749</v>
      </c>
      <c r="G32" s="56" t="n">
        <f aca="false">F17*G28*PI()/180</f>
        <v>-125010.608300819</v>
      </c>
      <c r="H32" s="56" t="n">
        <f aca="false">$F$17*LN(TAN(PI()/4+B32*PI()/360))</f>
        <v>8288131.83737749</v>
      </c>
      <c r="I32" s="56" t="n">
        <f aca="false">F17*I28*PI()/180</f>
        <v>-112509.547470737</v>
      </c>
      <c r="J32" s="56" t="n">
        <f aca="false">$F$17*LN(TAN(PI()/4+B32*PI()/360))</f>
        <v>8288131.83737749</v>
      </c>
      <c r="K32" s="56" t="n">
        <f aca="false">F17*K28*PI()/180</f>
        <v>-100008.486640655</v>
      </c>
      <c r="L32" s="57" t="n">
        <f aca="false">$F$17*LN(TAN(PI()/4+B32*PI()/360))</f>
        <v>8288131.83737749</v>
      </c>
      <c r="M32" s="1"/>
      <c r="N32" s="1"/>
      <c r="O32" s="1"/>
      <c r="P32" s="1"/>
    </row>
    <row r="33" customFormat="false" ht="12.8" hidden="false" customHeight="false" outlineLevel="0" collapsed="false">
      <c r="A33" s="25" t="s">
        <v>12</v>
      </c>
      <c r="B33" s="58" t="n">
        <f aca="false">B10</f>
        <v>59.5</v>
      </c>
      <c r="C33" s="59" t="n">
        <f aca="false">F17*C28*PI()/180</f>
        <v>-150012.729960982</v>
      </c>
      <c r="D33" s="60" t="n">
        <f aca="false">$F$17*LN(TAN(PI()/4+B33*PI()/360))</f>
        <v>8274435.38749572</v>
      </c>
      <c r="E33" s="60" t="n">
        <f aca="false">F17*E28*PI()/180</f>
        <v>-137511.6691309</v>
      </c>
      <c r="F33" s="60" t="n">
        <f aca="false">$F$17*LN(TAN(PI()/4+B33*PI()/360))</f>
        <v>8274435.38749572</v>
      </c>
      <c r="G33" s="60" t="n">
        <f aca="false">F17*G28*PI()/180</f>
        <v>-125010.608300819</v>
      </c>
      <c r="H33" s="60" t="n">
        <f aca="false">$F$17*LN(TAN(PI()/4+B33*PI()/360))</f>
        <v>8274435.38749572</v>
      </c>
      <c r="I33" s="60" t="n">
        <f aca="false">F17*I28*PI()/180</f>
        <v>-112509.547470737</v>
      </c>
      <c r="J33" s="60" t="n">
        <f aca="false">$F$17*LN(TAN(PI()/4+B33*PI()/360))</f>
        <v>8274435.38749572</v>
      </c>
      <c r="K33" s="60" t="n">
        <f aca="false">F17*K28*PI()/180</f>
        <v>-100008.486640655</v>
      </c>
      <c r="L33" s="61" t="n">
        <f aca="false">$F$17*LN(TAN(PI()/4+B33*PI()/360))</f>
        <v>8274435.38749572</v>
      </c>
      <c r="M33" s="1"/>
      <c r="N33" s="1"/>
      <c r="O33" s="1"/>
      <c r="P33" s="1"/>
    </row>
    <row r="35" customFormat="false" ht="12.8" hidden="false" customHeight="false" outlineLevel="0" collapsed="false">
      <c r="A35" s="30" t="s">
        <v>35</v>
      </c>
    </row>
    <row r="37" customFormat="false" ht="12.8" hidden="false" customHeight="false" outlineLevel="0" collapsed="false">
      <c r="A37" s="62" t="s">
        <v>36</v>
      </c>
      <c r="B37" s="63" t="n">
        <f aca="false">K29-C29</f>
        <v>50004.2433203274</v>
      </c>
    </row>
    <row r="38" customFormat="false" ht="12.8" hidden="false" customHeight="false" outlineLevel="0" collapsed="false">
      <c r="A38" s="64" t="s">
        <v>37</v>
      </c>
      <c r="B38" s="42" t="n">
        <f aca="false">G29-C29</f>
        <v>25002.1216601637</v>
      </c>
    </row>
    <row r="39" customFormat="false" ht="12.8" hidden="false" customHeight="false" outlineLevel="0" collapsed="false">
      <c r="A39" s="64" t="s">
        <v>38</v>
      </c>
      <c r="B39" s="42" t="n">
        <f aca="false">E29-C29</f>
        <v>12501.0608300818</v>
      </c>
    </row>
    <row r="40" customFormat="false" ht="12.8" hidden="false" customHeight="false" outlineLevel="0" collapsed="false">
      <c r="A40" s="64" t="s">
        <v>25</v>
      </c>
      <c r="B40" s="42" t="n">
        <f aca="false">D29-D33</f>
        <v>54938.9507206744</v>
      </c>
    </row>
    <row r="41" customFormat="false" ht="12.8" hidden="false" customHeight="false" outlineLevel="0" collapsed="false">
      <c r="A41" s="64" t="s">
        <v>39</v>
      </c>
      <c r="B41" s="42" t="n">
        <f aca="false">D31-D33</f>
        <v>27418.3507473832</v>
      </c>
    </row>
    <row r="42" customFormat="false" ht="12.8" hidden="false" customHeight="false" outlineLevel="0" collapsed="false">
      <c r="A42" s="64" t="s">
        <v>40</v>
      </c>
      <c r="B42" s="42" t="n">
        <f aca="false">D32-D33</f>
        <v>13696.4498817651</v>
      </c>
    </row>
    <row r="43" customFormat="false" ht="12.8" hidden="false" customHeight="false" outlineLevel="0" collapsed="false">
      <c r="A43" s="65" t="s">
        <v>41</v>
      </c>
      <c r="B43" s="47" t="n">
        <f aca="false">D29-D30</f>
        <v>13773.1369720381</v>
      </c>
    </row>
    <row r="45" customFormat="false" ht="12.8" hidden="false" customHeight="false" outlineLevel="0" collapsed="false">
      <c r="A45" s="1" t="s">
        <v>42</v>
      </c>
    </row>
    <row r="47" customFormat="false" ht="12.8" hidden="false" customHeight="false" outlineLevel="0" collapsed="false">
      <c r="C47" s="3" t="s">
        <v>1</v>
      </c>
      <c r="D47" s="3"/>
      <c r="E47" s="3"/>
      <c r="F47" s="3"/>
      <c r="G47" s="3"/>
      <c r="H47" s="4" t="s">
        <v>2</v>
      </c>
      <c r="I47" s="4"/>
      <c r="J47" s="4"/>
      <c r="K47" s="4"/>
      <c r="L47" s="4"/>
    </row>
    <row r="48" customFormat="false" ht="12.8" hidden="false" customHeight="false" outlineLevel="0" collapsed="false">
      <c r="A48" s="5"/>
      <c r="B48" s="66"/>
      <c r="C48" s="7" t="s">
        <v>3</v>
      </c>
      <c r="D48" s="8" t="s">
        <v>4</v>
      </c>
      <c r="E48" s="6" t="s">
        <v>5</v>
      </c>
      <c r="F48" s="8" t="s">
        <v>6</v>
      </c>
      <c r="G48" s="9" t="s">
        <v>7</v>
      </c>
      <c r="H48" s="6" t="s">
        <v>3</v>
      </c>
      <c r="I48" s="8" t="s">
        <v>4</v>
      </c>
      <c r="J48" s="6" t="s">
        <v>5</v>
      </c>
      <c r="K48" s="8" t="s">
        <v>6</v>
      </c>
      <c r="L48" s="9" t="s">
        <v>7</v>
      </c>
    </row>
    <row r="49" customFormat="false" ht="12.8" hidden="false" customHeight="false" outlineLevel="0" collapsed="false">
      <c r="A49" s="67"/>
      <c r="B49" s="68"/>
      <c r="C49" s="69" t="n">
        <f aca="false">C5</f>
        <v>-1.35</v>
      </c>
      <c r="D49" s="27" t="n">
        <f aca="false">D5</f>
        <v>-1.2375</v>
      </c>
      <c r="E49" s="27" t="n">
        <f aca="false">E5</f>
        <v>-1.125</v>
      </c>
      <c r="F49" s="27" t="n">
        <f aca="false">F5</f>
        <v>-1.0125</v>
      </c>
      <c r="G49" s="58" t="n">
        <f aca="false">G5</f>
        <v>-0.9</v>
      </c>
      <c r="H49" s="27" t="n">
        <f aca="false">H5</f>
        <v>-1.35</v>
      </c>
      <c r="I49" s="27" t="n">
        <f aca="false">I5</f>
        <v>-1.2375</v>
      </c>
      <c r="J49" s="27" t="n">
        <f aca="false">J5</f>
        <v>-1.125</v>
      </c>
      <c r="K49" s="27" t="n">
        <f aca="false">K5</f>
        <v>-1.0125</v>
      </c>
      <c r="L49" s="58" t="n">
        <f aca="false">L5</f>
        <v>-0.9</v>
      </c>
    </row>
    <row r="50" customFormat="false" ht="12.8" hidden="false" customHeight="false" outlineLevel="0" collapsed="false">
      <c r="A50" s="7" t="s">
        <v>8</v>
      </c>
      <c r="B50" s="50" t="n">
        <f aca="false">B6</f>
        <v>59.75</v>
      </c>
      <c r="C50" s="70" t="n">
        <f aca="false">1/COS(B50*PI()/180)</f>
        <v>1.98501718144451</v>
      </c>
      <c r="D50" s="71" t="n">
        <f aca="false">1/COS(B50*PI()/180)</f>
        <v>1.98501718144451</v>
      </c>
      <c r="E50" s="71" t="n">
        <f aca="false">1/COS(B50*PI()/180)</f>
        <v>1.98501718144451</v>
      </c>
      <c r="F50" s="71" t="n">
        <f aca="false">1/COS(B50*PI()/180)</f>
        <v>1.98501718144451</v>
      </c>
      <c r="G50" s="50" t="n">
        <f aca="false">1/COS(B50*PI()/180)</f>
        <v>1.98501718144451</v>
      </c>
      <c r="H50" s="70" t="n">
        <f aca="false">1/COS(B50*PI()/180)</f>
        <v>1.98501718144451</v>
      </c>
      <c r="I50" s="72" t="n">
        <f aca="false">1/COS(B50*PI()/180)</f>
        <v>1.98501718144451</v>
      </c>
      <c r="J50" s="71" t="n">
        <f aca="false">1/COS(B50*PI()/180)</f>
        <v>1.98501718144451</v>
      </c>
      <c r="K50" s="71" t="n">
        <f aca="false">1/COS(B50*PI()/180)</f>
        <v>1.98501718144451</v>
      </c>
      <c r="L50" s="50" t="n">
        <f aca="false">1/COS(B50*PI()/180)</f>
        <v>1.98501718144451</v>
      </c>
    </row>
    <row r="51" customFormat="false" ht="12.8" hidden="false" customHeight="false" outlineLevel="0" collapsed="false">
      <c r="A51" s="22" t="s">
        <v>9</v>
      </c>
      <c r="B51" s="54" t="n">
        <f aca="false">B7</f>
        <v>59.6875</v>
      </c>
      <c r="C51" s="73" t="n">
        <f aca="false">1/COS(B51*PI()/180)</f>
        <v>1.98131235893279</v>
      </c>
      <c r="D51" s="19" t="n">
        <f aca="false">1/COS(B51*PI()/180)</f>
        <v>1.98131235893279</v>
      </c>
      <c r="E51" s="19" t="n">
        <f aca="false">1/COS(B51*PI()/180)</f>
        <v>1.98131235893279</v>
      </c>
      <c r="F51" s="19" t="n">
        <f aca="false">1/COS(B51*PI()/180)</f>
        <v>1.98131235893279</v>
      </c>
      <c r="G51" s="54" t="n">
        <f aca="false">1/COS(B51*PI()/180)</f>
        <v>1.98131235893279</v>
      </c>
      <c r="H51" s="73" t="n">
        <f aca="false">1/COS(B51*PI()/180)</f>
        <v>1.98131235893279</v>
      </c>
      <c r="I51" s="74" t="n">
        <f aca="false">1/COS(B51*PI()/180)</f>
        <v>1.98131235893279</v>
      </c>
      <c r="J51" s="19" t="n">
        <f aca="false">1/COS(B51*PI()/180)</f>
        <v>1.98131235893279</v>
      </c>
      <c r="K51" s="19" t="n">
        <f aca="false">1/COS(B51*PI()/180)</f>
        <v>1.98131235893279</v>
      </c>
      <c r="L51" s="54" t="n">
        <f aca="false">1/COS(B51*PI()/180)</f>
        <v>1.98131235893279</v>
      </c>
    </row>
    <row r="52" customFormat="false" ht="12.8" hidden="false" customHeight="false" outlineLevel="0" collapsed="false">
      <c r="A52" s="24" t="s">
        <v>10</v>
      </c>
      <c r="B52" s="54" t="n">
        <f aca="false">B8</f>
        <v>59.625</v>
      </c>
      <c r="C52" s="73" t="n">
        <f aca="false">1/COS(B52*PI()/180)</f>
        <v>1.97762368878282</v>
      </c>
      <c r="D52" s="19" t="n">
        <f aca="false">1/COS(B52*PI()/180)</f>
        <v>1.97762368878282</v>
      </c>
      <c r="E52" s="19" t="n">
        <f aca="false">1/COS(B52*PI()/180)</f>
        <v>1.97762368878282</v>
      </c>
      <c r="F52" s="19" t="n">
        <f aca="false">1/COS(B52*PI()/180)</f>
        <v>1.97762368878282</v>
      </c>
      <c r="G52" s="54" t="n">
        <f aca="false">1/COS(B52*PI()/180)</f>
        <v>1.97762368878282</v>
      </c>
      <c r="H52" s="73" t="n">
        <f aca="false">1/COS(B52*PI()/180)</f>
        <v>1.97762368878282</v>
      </c>
      <c r="I52" s="74" t="n">
        <f aca="false">1/COS(B52*PI()/180)</f>
        <v>1.97762368878282</v>
      </c>
      <c r="J52" s="19" t="n">
        <f aca="false">1/COS(B52*PI()/180)</f>
        <v>1.97762368878282</v>
      </c>
      <c r="K52" s="19" t="n">
        <f aca="false">1/COS(B52*PI()/180)</f>
        <v>1.97762368878282</v>
      </c>
      <c r="L52" s="54" t="n">
        <f aca="false">1/COS(B52*PI()/180)</f>
        <v>1.97762368878282</v>
      </c>
    </row>
    <row r="53" customFormat="false" ht="12.8" hidden="false" customHeight="false" outlineLevel="0" collapsed="false">
      <c r="A53" s="22" t="s">
        <v>11</v>
      </c>
      <c r="B53" s="54" t="n">
        <f aca="false">B9</f>
        <v>59.5625</v>
      </c>
      <c r="C53" s="73" t="n">
        <f aca="false">1/COS(B53*PI()/180)</f>
        <v>1.97395107219418</v>
      </c>
      <c r="D53" s="19" t="n">
        <f aca="false">1/COS(B53*PI()/180)</f>
        <v>1.97395107219418</v>
      </c>
      <c r="E53" s="19" t="n">
        <f aca="false">1/COS(B53*PI()/180)</f>
        <v>1.97395107219418</v>
      </c>
      <c r="F53" s="19" t="n">
        <f aca="false">1/COS(B53*PI()/180)</f>
        <v>1.97395107219418</v>
      </c>
      <c r="G53" s="54" t="n">
        <f aca="false">1/COS(B53*PI()/180)</f>
        <v>1.97395107219418</v>
      </c>
      <c r="H53" s="73" t="n">
        <f aca="false">1/COS(B53*PI()/180)</f>
        <v>1.97395107219418</v>
      </c>
      <c r="I53" s="74" t="n">
        <f aca="false">1/COS(B53*PI()/180)</f>
        <v>1.97395107219418</v>
      </c>
      <c r="J53" s="19" t="n">
        <f aca="false">1/COS(B53*PI()/180)</f>
        <v>1.97395107219418</v>
      </c>
      <c r="K53" s="19" t="n">
        <f aca="false">1/COS(B53*PI()/180)</f>
        <v>1.97395107219418</v>
      </c>
      <c r="L53" s="54" t="n">
        <f aca="false">1/COS(B53*PI()/180)</f>
        <v>1.97395107219418</v>
      </c>
    </row>
    <row r="54" customFormat="false" ht="12.8" hidden="false" customHeight="false" outlineLevel="0" collapsed="false">
      <c r="A54" s="25" t="s">
        <v>12</v>
      </c>
      <c r="B54" s="58" t="n">
        <f aca="false">B10</f>
        <v>59.5</v>
      </c>
      <c r="C54" s="69" t="n">
        <f aca="false">1/COS(B54*PI()/180)</f>
        <v>1.97029441117818</v>
      </c>
      <c r="D54" s="27" t="n">
        <f aca="false">1/COS(B54*PI()/180)</f>
        <v>1.97029441117818</v>
      </c>
      <c r="E54" s="27" t="n">
        <f aca="false">1/COS(B54*PI()/180)</f>
        <v>1.97029441117818</v>
      </c>
      <c r="F54" s="27" t="n">
        <f aca="false">1/COS(B54*PI()/180)</f>
        <v>1.97029441117818</v>
      </c>
      <c r="G54" s="58" t="n">
        <f aca="false">1/COS(B54*PI()/180)</f>
        <v>1.97029441117818</v>
      </c>
      <c r="H54" s="69" t="n">
        <f aca="false">1/COS(B54*PI()/180)</f>
        <v>1.97029441117818</v>
      </c>
      <c r="I54" s="75" t="n">
        <f aca="false">1/COS(B54*PI()/180)</f>
        <v>1.97029441117818</v>
      </c>
      <c r="J54" s="27" t="n">
        <f aca="false">1/COS(B54*PI()/180)</f>
        <v>1.97029441117818</v>
      </c>
      <c r="K54" s="27" t="n">
        <f aca="false">1/COS(B54*PI()/180)</f>
        <v>1.97029441117818</v>
      </c>
      <c r="L54" s="58" t="n">
        <f aca="false">1/COS(B54*PI()/180)</f>
        <v>1.97029441117818</v>
      </c>
    </row>
    <row r="56" customFormat="false" ht="12.8" hidden="false" customHeight="false" outlineLevel="0" collapsed="false">
      <c r="A56" s="1" t="s">
        <v>43</v>
      </c>
    </row>
    <row r="57" customFormat="false" ht="12.8" hidden="false" customHeight="false" outlineLevel="0" collapsed="false">
      <c r="A57" s="5"/>
      <c r="B57" s="8" t="s">
        <v>44</v>
      </c>
      <c r="C57" s="8" t="s">
        <v>45</v>
      </c>
      <c r="D57" s="76" t="s">
        <v>46</v>
      </c>
    </row>
    <row r="58" customFormat="false" ht="12.8" hidden="false" customHeight="false" outlineLevel="0" collapsed="false">
      <c r="A58" s="77" t="s">
        <v>31</v>
      </c>
      <c r="B58" s="78" t="n">
        <f aca="false">B14*$C$54</f>
        <v>49633.3644213293</v>
      </c>
      <c r="C58" s="79" t="n">
        <f aca="false">B37</f>
        <v>50004.2433203274</v>
      </c>
      <c r="D58" s="63" t="n">
        <f aca="false">C58-B58</f>
        <v>370.878898998119</v>
      </c>
    </row>
    <row r="59" customFormat="false" ht="12.8" hidden="false" customHeight="false" outlineLevel="0" collapsed="false">
      <c r="A59" s="80" t="s">
        <v>32</v>
      </c>
      <c r="B59" s="41" t="n">
        <f aca="false">B15*$C$54</f>
        <v>50004.2433203274</v>
      </c>
      <c r="C59" s="81" t="n">
        <f aca="false">B37</f>
        <v>50004.2433203274</v>
      </c>
      <c r="D59" s="42" t="n">
        <f aca="false">C59-B59</f>
        <v>0</v>
      </c>
    </row>
    <row r="60" customFormat="false" ht="12.8" hidden="false" customHeight="false" outlineLevel="0" collapsed="false">
      <c r="A60" s="80" t="s">
        <v>20</v>
      </c>
      <c r="B60" s="41" t="n">
        <f aca="false">B16*$C$54</f>
        <v>54735.0450829084</v>
      </c>
      <c r="C60" s="81" t="n">
        <f aca="false">B40</f>
        <v>54938.9507206744</v>
      </c>
      <c r="D60" s="42" t="n">
        <f aca="false">C60-B60</f>
        <v>203.905637765936</v>
      </c>
    </row>
    <row r="61" customFormat="false" ht="12.8" hidden="false" customHeight="false" outlineLevel="0" collapsed="false">
      <c r="A61" s="64" t="s">
        <v>22</v>
      </c>
      <c r="B61" s="41" t="n">
        <f aca="false">B17*$C$54</f>
        <v>370.878898998108</v>
      </c>
      <c r="C61" s="81" t="n">
        <v>0</v>
      </c>
      <c r="D61" s="42" t="n">
        <f aca="false">C61-B61</f>
        <v>-370.878898998108</v>
      </c>
    </row>
    <row r="62" customFormat="false" ht="12.8" hidden="false" customHeight="false" outlineLevel="0" collapsed="false">
      <c r="A62" s="65" t="s">
        <v>25</v>
      </c>
      <c r="B62" s="46" t="n">
        <f aca="false">B18*$C$54</f>
        <v>54734.7309524637</v>
      </c>
      <c r="C62" s="82" t="n">
        <f aca="false">B40</f>
        <v>54938.9507206744</v>
      </c>
      <c r="D62" s="47" t="n">
        <f aca="false">C62-B62</f>
        <v>204.219768210671</v>
      </c>
      <c r="E62" s="1" t="s">
        <v>47</v>
      </c>
      <c r="H62" s="83" t="n">
        <f aca="false">C62/B62</f>
        <v>1.00373108197769</v>
      </c>
    </row>
    <row r="64" customFormat="false" ht="12.8" hidden="false" customHeight="false" outlineLevel="0" collapsed="false">
      <c r="A64" s="1" t="s">
        <v>48</v>
      </c>
    </row>
    <row r="65" customFormat="false" ht="12.8" hidden="false" customHeight="false" outlineLevel="0" collapsed="false">
      <c r="B65" s="84" t="s">
        <v>44</v>
      </c>
      <c r="C65" s="85" t="s">
        <v>45</v>
      </c>
      <c r="D65" s="4" t="s">
        <v>46</v>
      </c>
    </row>
    <row r="66" customFormat="false" ht="12.8" hidden="false" customHeight="false" outlineLevel="0" collapsed="false">
      <c r="A66" s="77" t="s">
        <v>31</v>
      </c>
      <c r="B66" s="86" t="n">
        <f aca="false">B58</f>
        <v>49633.3644213293</v>
      </c>
      <c r="C66" s="87" t="n">
        <f aca="false">C58</f>
        <v>50004.2433203274</v>
      </c>
      <c r="D66" s="88" t="n">
        <f aca="false">C66-B66</f>
        <v>370.878898998119</v>
      </c>
    </row>
    <row r="67" customFormat="false" ht="12.8" hidden="false" customHeight="false" outlineLevel="0" collapsed="false">
      <c r="A67" s="80" t="s">
        <v>32</v>
      </c>
      <c r="B67" s="89" t="n">
        <f aca="false">B59</f>
        <v>50004.2433203274</v>
      </c>
      <c r="C67" s="90" t="n">
        <f aca="false">C59</f>
        <v>50004.2433203274</v>
      </c>
      <c r="D67" s="91" t="n">
        <f aca="false">C67-B67</f>
        <v>0</v>
      </c>
    </row>
    <row r="68" customFormat="false" ht="12.8" hidden="false" customHeight="false" outlineLevel="0" collapsed="false">
      <c r="A68" s="64" t="s">
        <v>22</v>
      </c>
      <c r="B68" s="89" t="n">
        <f aca="false">B61</f>
        <v>370.878898998108</v>
      </c>
      <c r="C68" s="90" t="n">
        <f aca="false">C61</f>
        <v>0</v>
      </c>
      <c r="D68" s="91" t="n">
        <f aca="false">C68-B68</f>
        <v>-370.878898998108</v>
      </c>
    </row>
    <row r="69" customFormat="false" ht="12.8" hidden="false" customHeight="false" outlineLevel="0" collapsed="false">
      <c r="A69" s="65" t="s">
        <v>25</v>
      </c>
      <c r="B69" s="92" t="n">
        <f aca="false">B62*H62</f>
        <v>54938.9507206744</v>
      </c>
      <c r="C69" s="93" t="n">
        <f aca="false">C62</f>
        <v>54938.9507206744</v>
      </c>
      <c r="D69" s="94" t="n">
        <f aca="false">C69-B69</f>
        <v>0</v>
      </c>
    </row>
    <row r="70" customFormat="false" ht="12.8" hidden="false" customHeight="false" outlineLevel="0" collapsed="false">
      <c r="A70" s="64" t="s">
        <v>39</v>
      </c>
      <c r="B70" s="86" t="n">
        <f aca="false">B69/2</f>
        <v>27469.4753603372</v>
      </c>
      <c r="C70" s="87" t="n">
        <f aca="false">B41</f>
        <v>27418.3507473832</v>
      </c>
      <c r="D70" s="95" t="n">
        <f aca="false">C70-B70</f>
        <v>-51.1246129539795</v>
      </c>
    </row>
    <row r="71" customFormat="false" ht="12.8" hidden="false" customHeight="false" outlineLevel="0" collapsed="false">
      <c r="A71" s="64" t="s">
        <v>40</v>
      </c>
      <c r="B71" s="89" t="n">
        <f aca="false">B69/4</f>
        <v>13734.7376801686</v>
      </c>
      <c r="C71" s="90" t="n">
        <f aca="false">B42</f>
        <v>13696.4498817651</v>
      </c>
      <c r="D71" s="96" t="n">
        <f aca="false">C71-B71</f>
        <v>-38.2877984035295</v>
      </c>
    </row>
    <row r="72" customFormat="false" ht="12.8" hidden="false" customHeight="false" outlineLevel="0" collapsed="false">
      <c r="A72" s="65" t="s">
        <v>41</v>
      </c>
      <c r="B72" s="92" t="n">
        <f aca="false">B69/4</f>
        <v>13734.7376801686</v>
      </c>
      <c r="C72" s="93" t="n">
        <f aca="false">B43</f>
        <v>13773.1369720381</v>
      </c>
      <c r="D72" s="97" t="n">
        <f aca="false">C72-B72</f>
        <v>38.3992918694858</v>
      </c>
    </row>
    <row r="74" customFormat="false" ht="12.8" hidden="false" customHeight="false" outlineLevel="0" collapsed="false">
      <c r="A74" s="1" t="s">
        <v>49</v>
      </c>
    </row>
    <row r="76" customFormat="false" ht="12.8" hidden="false" customHeight="false" outlineLevel="0" collapsed="false">
      <c r="C76" s="3" t="s">
        <v>1</v>
      </c>
      <c r="D76" s="3"/>
      <c r="E76" s="3"/>
      <c r="F76" s="3"/>
      <c r="G76" s="3"/>
      <c r="H76" s="4" t="s">
        <v>2</v>
      </c>
      <c r="I76" s="4"/>
      <c r="J76" s="4"/>
      <c r="K76" s="4"/>
      <c r="L76" s="4"/>
    </row>
    <row r="77" customFormat="false" ht="12.8" hidden="false" customHeight="false" outlineLevel="0" collapsed="false">
      <c r="A77" s="5"/>
      <c r="B77" s="9"/>
      <c r="C77" s="7" t="s">
        <v>3</v>
      </c>
      <c r="D77" s="8" t="s">
        <v>4</v>
      </c>
      <c r="E77" s="6" t="s">
        <v>5</v>
      </c>
      <c r="F77" s="8" t="s">
        <v>6</v>
      </c>
      <c r="G77" s="9" t="s">
        <v>7</v>
      </c>
      <c r="H77" s="6" t="s">
        <v>3</v>
      </c>
      <c r="I77" s="8" t="s">
        <v>4</v>
      </c>
      <c r="J77" s="6" t="s">
        <v>5</v>
      </c>
      <c r="K77" s="8" t="s">
        <v>6</v>
      </c>
      <c r="L77" s="9" t="s">
        <v>7</v>
      </c>
    </row>
    <row r="78" customFormat="false" ht="12.8" hidden="false" customHeight="false" outlineLevel="0" collapsed="false">
      <c r="A78" s="67"/>
      <c r="B78" s="98"/>
      <c r="C78" s="99" t="n">
        <f aca="false">C5</f>
        <v>-1.35</v>
      </c>
      <c r="D78" s="29" t="n">
        <f aca="false">D5</f>
        <v>-1.2375</v>
      </c>
      <c r="E78" s="29" t="n">
        <f aca="false">E5</f>
        <v>-1.125</v>
      </c>
      <c r="F78" s="29" t="n">
        <f aca="false">F5</f>
        <v>-1.0125</v>
      </c>
      <c r="G78" s="28" t="n">
        <f aca="false">G5</f>
        <v>-0.9</v>
      </c>
      <c r="H78" s="29" t="n">
        <f aca="false">H5</f>
        <v>-1.35</v>
      </c>
      <c r="I78" s="29" t="n">
        <f aca="false">I5</f>
        <v>-1.2375</v>
      </c>
      <c r="J78" s="29" t="n">
        <f aca="false">J5</f>
        <v>-1.125</v>
      </c>
      <c r="K78" s="29" t="n">
        <f aca="false">K5</f>
        <v>-1.0125</v>
      </c>
      <c r="L78" s="28" t="n">
        <f aca="false">L5</f>
        <v>-0.9</v>
      </c>
    </row>
    <row r="79" customFormat="false" ht="12.8" hidden="false" customHeight="false" outlineLevel="0" collapsed="false">
      <c r="A79" s="7" t="s">
        <v>8</v>
      </c>
      <c r="B79" s="54" t="n">
        <f aca="false">B6</f>
        <v>59.75</v>
      </c>
      <c r="C79" s="70" t="n">
        <f aca="false">C6*$C$54*$H$62</f>
        <v>1.97764574114648</v>
      </c>
      <c r="D79" s="71" t="n">
        <f aca="false">D6*$C$54*$H$62</f>
        <v>1.97763722870775</v>
      </c>
      <c r="E79" s="71" t="n">
        <f aca="false">E6*$C$54*$H$62</f>
        <v>1.97763439122003</v>
      </c>
      <c r="F79" s="71" t="n">
        <f aca="false">F6*$C$54*$H$62</f>
        <v>1.97763722870775</v>
      </c>
      <c r="G79" s="50" t="n">
        <f aca="false">G6*$C$54*$H$62</f>
        <v>1.97764574114648</v>
      </c>
      <c r="H79" s="100" t="n">
        <f aca="false">H6*$H$54*$B$15/$B$14</f>
        <v>1.98501718144451</v>
      </c>
      <c r="I79" s="72" t="n">
        <f aca="false">I6*$H$54*$B$15/$B$14</f>
        <v>1.98501718144451</v>
      </c>
      <c r="J79" s="72" t="n">
        <f aca="false">J6*$H$54*$B$15/$B$14</f>
        <v>1.98501718144451</v>
      </c>
      <c r="K79" s="72" t="n">
        <f aca="false">K6*$H$54*$B$15/$B$14</f>
        <v>1.98501718144451</v>
      </c>
      <c r="L79" s="101" t="n">
        <f aca="false">L6*$H$54*$B$15/$B$14</f>
        <v>1.98501718144451</v>
      </c>
    </row>
    <row r="80" customFormat="false" ht="12.8" hidden="false" customHeight="false" outlineLevel="0" collapsed="false">
      <c r="A80" s="22" t="s">
        <v>9</v>
      </c>
      <c r="B80" s="54" t="n">
        <f aca="false">B7</f>
        <v>59.6875</v>
      </c>
      <c r="C80" s="73" t="n">
        <f aca="false">C7*$C$54*$H$62</f>
        <v>1.97764574114648</v>
      </c>
      <c r="D80" s="102" t="n">
        <f aca="false">D7*$C$54*$H$62</f>
        <v>1.97763722870775</v>
      </c>
      <c r="E80" s="102" t="n">
        <f aca="false">E7*$C$54*$H$62</f>
        <v>1.97763439122003</v>
      </c>
      <c r="F80" s="102" t="n">
        <f aca="false">F7*$C$54*$H$62</f>
        <v>1.97763722870775</v>
      </c>
      <c r="G80" s="54" t="n">
        <f aca="false">G7*$C$54*$H$62</f>
        <v>1.97764574114648</v>
      </c>
      <c r="H80" s="73" t="n">
        <f aca="false">H7*$H$54*$B$15/($B$15/4+3*$B$14/4)</f>
        <v>1.98131235893279</v>
      </c>
      <c r="I80" s="102" t="n">
        <f aca="false">I7*$H$54*$B$15/($B$15/4+3*$B$14/4)</f>
        <v>1.98131235893279</v>
      </c>
      <c r="J80" s="102" t="n">
        <f aca="false">J7*$H$54*$B$15/($B$15/4+3*$B$14/4)</f>
        <v>1.98131235893279</v>
      </c>
      <c r="K80" s="102" t="n">
        <f aca="false">K7*$H$54*$B$15/($B$15/4+3*$B$14/4)</f>
        <v>1.98131235893279</v>
      </c>
      <c r="L80" s="54" t="n">
        <f aca="false">L7*$H$54*$B$15/($B$15/4+3*$B$14/4)</f>
        <v>1.98131235893279</v>
      </c>
    </row>
    <row r="81" customFormat="false" ht="12.8" hidden="false" customHeight="false" outlineLevel="0" collapsed="false">
      <c r="A81" s="24" t="s">
        <v>10</v>
      </c>
      <c r="B81" s="54" t="n">
        <f aca="false">B8</f>
        <v>59.625</v>
      </c>
      <c r="C81" s="73" t="n">
        <f aca="false">C8*$C$54*$H$62</f>
        <v>1.97764574114648</v>
      </c>
      <c r="D81" s="102" t="n">
        <f aca="false">D8*$C$54*$H$62</f>
        <v>1.97763722870775</v>
      </c>
      <c r="E81" s="102" t="n">
        <f aca="false">E8*$C$54*$H$62</f>
        <v>1.97763439122003</v>
      </c>
      <c r="F81" s="102" t="n">
        <f aca="false">F8*$C$54*$H$62</f>
        <v>1.97763722870775</v>
      </c>
      <c r="G81" s="54" t="n">
        <f aca="false">G8*$C$54*$H$62</f>
        <v>1.97764574114648</v>
      </c>
      <c r="H81" s="73" t="n">
        <f aca="false">H8*$H$54*$B$15/($B$15/2+$B$14/2)</f>
        <v>1.97762368878282</v>
      </c>
      <c r="I81" s="102" t="n">
        <f aca="false">I8*$H$54*$B$15/($B$15/2+$B$14/2)</f>
        <v>1.97762368878282</v>
      </c>
      <c r="J81" s="102" t="n">
        <f aca="false">J8*$H$54*$B$15/($B$15/2+$B$14/2)</f>
        <v>1.97762368878282</v>
      </c>
      <c r="K81" s="102" t="n">
        <f aca="false">K8*$H$54*$B$15/($B$15/2+$B$14/2)</f>
        <v>1.97762368878282</v>
      </c>
      <c r="L81" s="54" t="n">
        <f aca="false">L8*$H$54*$B$15/($B$15/2+$B$14/2)</f>
        <v>1.97762368878282</v>
      </c>
    </row>
    <row r="82" customFormat="false" ht="12.8" hidden="false" customHeight="false" outlineLevel="0" collapsed="false">
      <c r="A82" s="22" t="s">
        <v>11</v>
      </c>
      <c r="B82" s="54" t="n">
        <f aca="false">B9</f>
        <v>59.5625</v>
      </c>
      <c r="C82" s="73" t="n">
        <f aca="false">C9*$C$54*$H$62</f>
        <v>1.97764574114648</v>
      </c>
      <c r="D82" s="102" t="n">
        <f aca="false">D9*$C$54*$H$62</f>
        <v>1.97763722870775</v>
      </c>
      <c r="E82" s="102" t="n">
        <f aca="false">E9*$C$54*$H$62</f>
        <v>1.97763439122003</v>
      </c>
      <c r="F82" s="102" t="n">
        <f aca="false">F9*$C$54*$H$62</f>
        <v>1.97763722870775</v>
      </c>
      <c r="G82" s="54" t="n">
        <f aca="false">G9*$C$54*$H$62</f>
        <v>1.97764574114648</v>
      </c>
      <c r="H82" s="73" t="n">
        <f aca="false">H9*$H$54*$B$15/(3*$B$15/4+$B$14/4)</f>
        <v>1.97395107219417</v>
      </c>
      <c r="I82" s="102" t="n">
        <f aca="false">I9*$H$54*$B$15/(3*$B$15/4+$B$14/4)</f>
        <v>1.97395107219417</v>
      </c>
      <c r="J82" s="102" t="n">
        <f aca="false">J9*$H$54*$B$15/(3*$B$15/4+$B$14/4)</f>
        <v>1.97395107219417</v>
      </c>
      <c r="K82" s="102" t="n">
        <f aca="false">K9*$H$54*$B$15/(3*$B$15/4+$B$14/4)</f>
        <v>1.97395107219417</v>
      </c>
      <c r="L82" s="54" t="n">
        <f aca="false">L9*$H$54*$B$15/(3*$B$15/4+$B$14/4)</f>
        <v>1.97395107219417</v>
      </c>
    </row>
    <row r="83" customFormat="false" ht="12.8" hidden="false" customHeight="false" outlineLevel="0" collapsed="false">
      <c r="A83" s="25" t="s">
        <v>12</v>
      </c>
      <c r="B83" s="58" t="n">
        <f aca="false">B10</f>
        <v>59.5</v>
      </c>
      <c r="C83" s="69" t="n">
        <f aca="false">C10*$C$54*$H$62</f>
        <v>1.97764574114648</v>
      </c>
      <c r="D83" s="27" t="n">
        <f aca="false">D10*$C$54*$H$62</f>
        <v>1.97763722870775</v>
      </c>
      <c r="E83" s="27" t="n">
        <f aca="false">E10*$C$54*$H$62</f>
        <v>1.97763439122003</v>
      </c>
      <c r="F83" s="27" t="n">
        <f aca="false">F10*$C$54*$H$62</f>
        <v>1.97763722870775</v>
      </c>
      <c r="G83" s="58" t="n">
        <f aca="false">G10*$C$54*$H$62</f>
        <v>1.97764574114648</v>
      </c>
      <c r="H83" s="69" t="n">
        <f aca="false">H10*$H$54</f>
        <v>1.97029441117818</v>
      </c>
      <c r="I83" s="27" t="n">
        <f aca="false">I10*$H$54</f>
        <v>1.97029441117818</v>
      </c>
      <c r="J83" s="27" t="n">
        <f aca="false">J10*$H$54</f>
        <v>1.97029441117818</v>
      </c>
      <c r="K83" s="27" t="n">
        <f aca="false">K10*$H$54</f>
        <v>1.97029441117818</v>
      </c>
      <c r="L83" s="58" t="n">
        <f aca="false">L10*$H$54</f>
        <v>1.97029441117818</v>
      </c>
    </row>
  </sheetData>
  <mergeCells count="16">
    <mergeCell ref="C3:G3"/>
    <mergeCell ref="H3:L3"/>
    <mergeCell ref="C27:D27"/>
    <mergeCell ref="E27:F27"/>
    <mergeCell ref="G27:H27"/>
    <mergeCell ref="I27:J27"/>
    <mergeCell ref="K27:L27"/>
    <mergeCell ref="C28:D28"/>
    <mergeCell ref="E28:F28"/>
    <mergeCell ref="G28:H28"/>
    <mergeCell ref="I28:J28"/>
    <mergeCell ref="K28:L28"/>
    <mergeCell ref="C47:G47"/>
    <mergeCell ref="H47:L47"/>
    <mergeCell ref="C76:G76"/>
    <mergeCell ref="H76:L7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2.51"/>
    <col collapsed="false" customWidth="true" hidden="false" outlineLevel="0" max="12" min="2" style="1" width="10.93"/>
  </cols>
  <sheetData>
    <row r="1" customFormat="false" ht="12.8" hidden="false" customHeight="false" outlineLevel="0" collapsed="false">
      <c r="A1" s="2" t="s">
        <v>30</v>
      </c>
    </row>
    <row r="2" customFormat="false" ht="12.8" hidden="false" customHeight="false" outlineLevel="0" collapsed="false">
      <c r="A2" s="2"/>
    </row>
    <row r="3" customFormat="false" ht="12.8" hidden="false" customHeight="false" outlineLevel="0" collapsed="false">
      <c r="A3" s="2"/>
      <c r="C3" s="3" t="s">
        <v>1</v>
      </c>
      <c r="D3" s="3"/>
      <c r="E3" s="3"/>
      <c r="F3" s="3"/>
      <c r="G3" s="3"/>
      <c r="H3" s="4" t="s">
        <v>2</v>
      </c>
      <c r="I3" s="4"/>
      <c r="J3" s="4"/>
      <c r="K3" s="4"/>
      <c r="L3" s="4"/>
    </row>
    <row r="4" customFormat="false" ht="12.8" hidden="false" customHeight="false" outlineLevel="0" collapsed="false">
      <c r="A4" s="5"/>
      <c r="B4" s="6"/>
      <c r="C4" s="7" t="s">
        <v>3</v>
      </c>
      <c r="D4" s="8" t="s">
        <v>4</v>
      </c>
      <c r="E4" s="6" t="s">
        <v>5</v>
      </c>
      <c r="F4" s="8" t="s">
        <v>6</v>
      </c>
      <c r="G4" s="9" t="s">
        <v>7</v>
      </c>
      <c r="H4" s="6" t="s">
        <v>3</v>
      </c>
      <c r="I4" s="8" t="s">
        <v>4</v>
      </c>
      <c r="J4" s="6" t="s">
        <v>5</v>
      </c>
      <c r="K4" s="8" t="s">
        <v>6</v>
      </c>
      <c r="L4" s="9" t="s">
        <v>7</v>
      </c>
    </row>
    <row r="5" customFormat="false" ht="12.8" hidden="false" customHeight="false" outlineLevel="0" collapsed="false">
      <c r="A5" s="10"/>
      <c r="B5" s="11"/>
      <c r="C5" s="12" t="n">
        <v>-1.35</v>
      </c>
      <c r="D5" s="13" t="n">
        <f aca="false">(C5+E5)/2</f>
        <v>-1.2375</v>
      </c>
      <c r="E5" s="13" t="n">
        <f aca="false">(C5+G5)/2</f>
        <v>-1.125</v>
      </c>
      <c r="F5" s="13" t="n">
        <f aca="false">(E5+G5)/2</f>
        <v>-1.0125</v>
      </c>
      <c r="G5" s="14" t="n">
        <v>-0.9</v>
      </c>
      <c r="H5" s="13" t="n">
        <f aca="false">C5</f>
        <v>-1.35</v>
      </c>
      <c r="I5" s="13" t="n">
        <f aca="false">(H5+J5)/2</f>
        <v>-1.2375</v>
      </c>
      <c r="J5" s="13" t="n">
        <f aca="false">(H5+L5)/2</f>
        <v>-1.125</v>
      </c>
      <c r="K5" s="13" t="n">
        <f aca="false">(J5+L5)/2</f>
        <v>-1.0125</v>
      </c>
      <c r="L5" s="15" t="n">
        <f aca="false">G5</f>
        <v>-0.9</v>
      </c>
    </row>
    <row r="6" customFormat="false" ht="12.8" hidden="false" customHeight="false" outlineLevel="0" collapsed="false">
      <c r="A6" s="7" t="s">
        <v>8</v>
      </c>
      <c r="B6" s="16" t="n">
        <v>53</v>
      </c>
      <c r="C6" s="17" t="n">
        <v>1</v>
      </c>
      <c r="D6" s="18" t="n">
        <f aca="false">COS(ATAN(B20))/COS(ATAN(B20/2))</f>
        <v>0.999996323647241</v>
      </c>
      <c r="E6" s="18" t="n">
        <f aca="false">COS(ATAN(B20))</f>
        <v>0.999995098193318</v>
      </c>
      <c r="F6" s="19" t="n">
        <f aca="false">COS(ATAN(B20))/COS(ATAN(B20/2))</f>
        <v>0.999996323647241</v>
      </c>
      <c r="G6" s="20" t="n">
        <v>1</v>
      </c>
      <c r="H6" s="21" t="n">
        <v>1</v>
      </c>
      <c r="I6" s="21" t="n">
        <v>1</v>
      </c>
      <c r="J6" s="21" t="n">
        <v>1</v>
      </c>
      <c r="K6" s="21" t="n">
        <v>1</v>
      </c>
      <c r="L6" s="20" t="n">
        <v>1</v>
      </c>
    </row>
    <row r="7" customFormat="false" ht="12.8" hidden="false" customHeight="false" outlineLevel="0" collapsed="false">
      <c r="A7" s="22" t="s">
        <v>9</v>
      </c>
      <c r="B7" s="23" t="n">
        <f aca="false">(B6+B8)/2</f>
        <v>52.9375</v>
      </c>
      <c r="C7" s="17" t="n">
        <v>1</v>
      </c>
      <c r="D7" s="18" t="n">
        <f aca="false">COS(ATAN(B20))/COS(ATAN(B20/2))</f>
        <v>0.999996323647241</v>
      </c>
      <c r="E7" s="18" t="n">
        <f aca="false">COS(ATAN(B20))</f>
        <v>0.999995098193318</v>
      </c>
      <c r="F7" s="19" t="n">
        <f aca="false">COS(ATAN(B20))/COS(ATAN(B20/2))</f>
        <v>0.999996323647241</v>
      </c>
      <c r="G7" s="20" t="n">
        <v>1</v>
      </c>
      <c r="H7" s="21" t="n">
        <f aca="false">((COS(B10*PI()/180)-COS(B6*PI()/180))/4+COS(B6*PI()/180))/COS(B7*PI()/180)</f>
        <v>0.999998213414955</v>
      </c>
      <c r="I7" s="21" t="n">
        <f aca="false">((COS(B10*PI()/180)-COS(B6*PI()/180))/4+COS(B6*PI()/180))/COS(B7*PI()/180)</f>
        <v>0.999998213414955</v>
      </c>
      <c r="J7" s="21" t="n">
        <f aca="false">((COS(B10*PI()/180)-COS(B6*PI()/180))/4+COS(B6*PI()/180))/COS(B7*PI()/180)</f>
        <v>0.999998213414955</v>
      </c>
      <c r="K7" s="21" t="n">
        <f aca="false">((COS(B10*PI()/180)-COS(B6*PI()/180))/4+COS(B6*PI()/180))/COS(B7*PI()/180)</f>
        <v>0.999998213414955</v>
      </c>
      <c r="L7" s="20" t="n">
        <f aca="false">((COS(B10*PI()/180)-COS(B6*PI()/180))/4+COS(B6*PI()/180))/COS(B7*PI()/180)</f>
        <v>0.999998213414955</v>
      </c>
    </row>
    <row r="8" customFormat="false" ht="12.8" hidden="false" customHeight="false" outlineLevel="0" collapsed="false">
      <c r="A8" s="24" t="s">
        <v>10</v>
      </c>
      <c r="B8" s="23" t="n">
        <f aca="false">(B10+B6)/2</f>
        <v>52.875</v>
      </c>
      <c r="C8" s="17" t="n">
        <v>1</v>
      </c>
      <c r="D8" s="18" t="n">
        <f aca="false">COS(ATAN(B20))/COS(ATAN(B20/2))</f>
        <v>0.999996323647241</v>
      </c>
      <c r="E8" s="18" t="n">
        <f aca="false">COS(ATAN(B20))</f>
        <v>0.999995098193318</v>
      </c>
      <c r="F8" s="19" t="n">
        <f aca="false">COS(ATAN(B20))/COS(ATAN(B20/2))</f>
        <v>0.999996323647241</v>
      </c>
      <c r="G8" s="20" t="n">
        <v>1</v>
      </c>
      <c r="H8" s="21" t="n">
        <f aca="false">((COS(B10*PI()/180)-COS(B6*PI()/180))/2+COS(B6*PI()/180))/COS(B8*PI()/180)</f>
        <v>0.999997620177352</v>
      </c>
      <c r="I8" s="21" t="n">
        <f aca="false">((COS(B10*PI()/180)-COS(B6*PI()/180))/2+COS(B6*PI()/180))/COS(B8*PI()/180)</f>
        <v>0.999997620177352</v>
      </c>
      <c r="J8" s="21" t="n">
        <f aca="false">((COS(B10*PI()/180)-COS(B6*PI()/180))/2+COS(B6*PI()/180))/COS(B8*PI()/180)</f>
        <v>0.999997620177352</v>
      </c>
      <c r="K8" s="21" t="n">
        <f aca="false">((COS(B10*PI()/180)-COS(B6*PI()/180))/2+COS(B6*PI()/180))/COS(B8*PI()/180)</f>
        <v>0.999997620177352</v>
      </c>
      <c r="L8" s="20" t="n">
        <f aca="false">((COS(B10*PI()/180)-COS(B6*PI()/180))/2+COS(B6*PI()/180))/COS(B8*PI()/180)</f>
        <v>0.999997620177352</v>
      </c>
    </row>
    <row r="9" customFormat="false" ht="12.8" hidden="false" customHeight="false" outlineLevel="0" collapsed="false">
      <c r="A9" s="22" t="s">
        <v>11</v>
      </c>
      <c r="B9" s="23" t="n">
        <f aca="false">(B10+B8)/2</f>
        <v>52.8125</v>
      </c>
      <c r="C9" s="17" t="n">
        <v>1</v>
      </c>
      <c r="D9" s="18" t="n">
        <f aca="false">COS(ATAN(B20))/COS(ATAN(B20/2))</f>
        <v>0.999996323647241</v>
      </c>
      <c r="E9" s="18" t="n">
        <f aca="false">COS(ATAN(B20))</f>
        <v>0.999995098193318</v>
      </c>
      <c r="F9" s="19" t="n">
        <f aca="false">COS(ATAN(B20))/COS(ATAN(B20/2))</f>
        <v>0.999996323647241</v>
      </c>
      <c r="G9" s="20" t="n">
        <v>1</v>
      </c>
      <c r="H9" s="21" t="n">
        <f aca="false">((COS(B10*PI()/180)-COS(B6*PI()/180))/4*3+COS(B6*PI()/180))/COS(B9*PI()/180)</f>
        <v>0.99999821684436</v>
      </c>
      <c r="I9" s="21" t="n">
        <f aca="false">((COS(B10*PI()/180)-COS(B6*PI()/180))/4*3+COS(B6*PI()/180))/COS(B9*PI()/180)</f>
        <v>0.99999821684436</v>
      </c>
      <c r="J9" s="21" t="n">
        <f aca="false">((COS(B10*PI()/180)-COS(B6*PI()/180))/4*3+COS(B6*PI()/180))/COS(B9*PI()/180)</f>
        <v>0.99999821684436</v>
      </c>
      <c r="K9" s="21" t="n">
        <f aca="false">((COS(B10*PI()/180)-COS(B6*PI()/180))/4*3+COS(B6*PI()/180))/COS(B9*PI()/180)</f>
        <v>0.99999821684436</v>
      </c>
      <c r="L9" s="20" t="n">
        <f aca="false">((COS(B10*PI()/180)-COS(B6*PI()/180))/4*3+COS(B6*PI()/180))/COS(B9*PI()/180)</f>
        <v>0.99999821684436</v>
      </c>
    </row>
    <row r="10" customFormat="false" ht="12.8" hidden="false" customHeight="false" outlineLevel="0" collapsed="false">
      <c r="A10" s="25" t="s">
        <v>12</v>
      </c>
      <c r="B10" s="14" t="n">
        <v>52.75</v>
      </c>
      <c r="C10" s="26" t="n">
        <v>1</v>
      </c>
      <c r="D10" s="13" t="n">
        <f aca="false">COS(ATAN(B20))/COS(ATAN(B20/2))</f>
        <v>0.999996323647241</v>
      </c>
      <c r="E10" s="13" t="n">
        <f aca="false">COS(ATAN(B20))</f>
        <v>0.999995098193318</v>
      </c>
      <c r="F10" s="27" t="n">
        <f aca="false">COS(ATAN(B20))/COS(ATAN(B20/2))</f>
        <v>0.999996323647241</v>
      </c>
      <c r="G10" s="28" t="n">
        <v>1</v>
      </c>
      <c r="H10" s="29" t="n">
        <v>1</v>
      </c>
      <c r="I10" s="29" t="n">
        <v>1</v>
      </c>
      <c r="J10" s="29" t="n">
        <v>1</v>
      </c>
      <c r="K10" s="29" t="n">
        <v>1</v>
      </c>
      <c r="L10" s="28" t="n">
        <v>1</v>
      </c>
    </row>
    <row r="11" customFormat="false" ht="12.8" hidden="false" customHeight="false" outlineLevel="0" collapsed="false">
      <c r="A11" s="11"/>
      <c r="B11" s="11"/>
      <c r="C11" s="11"/>
      <c r="D11" s="11"/>
      <c r="E11" s="11"/>
    </row>
    <row r="12" customFormat="false" ht="12.8" hidden="false" customHeight="false" outlineLevel="0" collapsed="false">
      <c r="A12" s="30" t="s">
        <v>13</v>
      </c>
      <c r="B12" s="11"/>
      <c r="C12" s="11"/>
      <c r="D12" s="11"/>
    </row>
    <row r="13" customFormat="false" ht="12.8" hidden="false" customHeight="false" outlineLevel="0" collapsed="false">
      <c r="A13" s="5"/>
      <c r="B13" s="31" t="s">
        <v>14</v>
      </c>
      <c r="C13" s="32" t="s">
        <v>15</v>
      </c>
      <c r="F13" s="33" t="s">
        <v>16</v>
      </c>
    </row>
    <row r="14" customFormat="false" ht="12.8" hidden="false" customHeight="false" outlineLevel="0" collapsed="false">
      <c r="A14" s="34" t="s">
        <v>31</v>
      </c>
      <c r="B14" s="35" t="n">
        <f aca="false">2*F17*COS(B6*PI()/180)*(G5-E5)*PI()/180</f>
        <v>30093.3048515235</v>
      </c>
      <c r="C14" s="36" t="n">
        <f aca="false">2*F17*COS(B6*PI()/180)*SIN((G5-E5)*PI()/180)</f>
        <v>30093.2275054857</v>
      </c>
      <c r="F14" s="37" t="s">
        <v>18</v>
      </c>
    </row>
    <row r="15" customFormat="false" ht="12.8" hidden="false" customHeight="false" outlineLevel="0" collapsed="false">
      <c r="A15" s="34" t="s">
        <v>32</v>
      </c>
      <c r="B15" s="38" t="n">
        <f aca="false">2*F17*COS(B10*PI()/180)*(G5-E5)*PI()/180</f>
        <v>30267.2678584282</v>
      </c>
      <c r="C15" s="39" t="n">
        <f aca="false">2*F17*COS(B10*PI()/180)*SIN((G5-E5)*PI()/180)</f>
        <v>30267.1900652695</v>
      </c>
    </row>
    <row r="16" customFormat="false" ht="12.8" hidden="false" customHeight="false" outlineLevel="0" collapsed="false">
      <c r="A16" s="34" t="s">
        <v>20</v>
      </c>
      <c r="B16" s="38" t="n">
        <f aca="false">F17*(B6-B10)*PI()/180</f>
        <v>27780.1351779597</v>
      </c>
      <c r="C16" s="39" t="n">
        <f aca="false">F17*SIN((B6-B10)*PI()/180)</f>
        <v>27780.0470289488</v>
      </c>
      <c r="E16" s="11" t="s">
        <v>21</v>
      </c>
    </row>
    <row r="17" customFormat="false" ht="12.8" hidden="false" customHeight="false" outlineLevel="0" collapsed="false">
      <c r="A17" s="40" t="s">
        <v>22</v>
      </c>
      <c r="B17" s="41" t="n">
        <f aca="false">B15-B14</f>
        <v>173.963006904745</v>
      </c>
      <c r="C17" s="42" t="n">
        <f aca="false">C15-C14</f>
        <v>173.962559783722</v>
      </c>
      <c r="E17" s="11" t="s">
        <v>23</v>
      </c>
      <c r="F17" s="43" t="n">
        <v>6366738</v>
      </c>
      <c r="G17" s="2" t="s">
        <v>24</v>
      </c>
    </row>
    <row r="18" customFormat="false" ht="12.8" hidden="false" customHeight="false" outlineLevel="0" collapsed="false">
      <c r="A18" s="40" t="s">
        <v>25</v>
      </c>
      <c r="B18" s="41" t="n">
        <f aca="false">SQRT(B16*B16-(B15-B14)*(B15-B14)/4)</f>
        <v>27779.9990051074</v>
      </c>
      <c r="C18" s="42" t="n">
        <f aca="false">SQRT(C16*C16-(C15-C14)*(C15-C14)/4)</f>
        <v>27779.9108563645</v>
      </c>
    </row>
    <row r="19" customFormat="false" ht="12.8" hidden="false" customHeight="false" outlineLevel="0" collapsed="false">
      <c r="A19" s="40" t="s">
        <v>26</v>
      </c>
      <c r="B19" s="41" t="n">
        <f aca="false">B18*B15/(B15-B14)</f>
        <v>4833353.28559167</v>
      </c>
      <c r="C19" s="42" t="n">
        <f aca="false">C18*C15/(C15-C14)</f>
        <v>4833337.94887343</v>
      </c>
    </row>
    <row r="20" customFormat="false" ht="12.8" hidden="false" customHeight="false" outlineLevel="0" collapsed="false">
      <c r="A20" s="40" t="s">
        <v>33</v>
      </c>
      <c r="B20" s="41" t="n">
        <f aca="false">B15/B19/2</f>
        <v>0.00313108374972875</v>
      </c>
      <c r="C20" s="42" t="n">
        <f aca="false">C15/C19/2</f>
        <v>0.00313108563744485</v>
      </c>
    </row>
    <row r="21" customFormat="false" ht="12.8" hidden="false" customHeight="false" outlineLevel="0" collapsed="false">
      <c r="A21" s="44" t="s">
        <v>28</v>
      </c>
      <c r="B21" s="41" t="n">
        <f aca="false">ATAN(B20)</f>
        <v>0.00313107351773554</v>
      </c>
      <c r="C21" s="42" t="n">
        <f aca="false">ATAN(C20)</f>
        <v>0.00313107540543313</v>
      </c>
    </row>
    <row r="22" customFormat="false" ht="12.8" hidden="false" customHeight="false" outlineLevel="0" collapsed="false">
      <c r="A22" s="45" t="s">
        <v>29</v>
      </c>
      <c r="B22" s="46" t="n">
        <f aca="false">B21*180/PI()</f>
        <v>0.179397297911426</v>
      </c>
      <c r="C22" s="47" t="n">
        <f aca="false">C21*180/PI()</f>
        <v>0.179397406068532</v>
      </c>
    </row>
    <row r="25" customFormat="false" ht="12.8" hidden="false" customHeight="false" outlineLevel="0" collapsed="false">
      <c r="A25" s="1" t="s">
        <v>34</v>
      </c>
    </row>
    <row r="27" customFormat="false" ht="12.8" hidden="false" customHeight="false" outlineLevel="0" collapsed="false">
      <c r="C27" s="7" t="s">
        <v>3</v>
      </c>
      <c r="D27" s="7"/>
      <c r="E27" s="8" t="s">
        <v>4</v>
      </c>
      <c r="F27" s="8"/>
      <c r="G27" s="6" t="s">
        <v>5</v>
      </c>
      <c r="H27" s="6"/>
      <c r="I27" s="8" t="s">
        <v>6</v>
      </c>
      <c r="J27" s="8"/>
      <c r="K27" s="9" t="s">
        <v>7</v>
      </c>
      <c r="L27" s="9"/>
      <c r="M27" s="1"/>
      <c r="N27" s="1"/>
      <c r="O27" s="1"/>
      <c r="P27" s="1"/>
    </row>
    <row r="28" customFormat="false" ht="12.8" hidden="false" customHeight="false" outlineLevel="0" collapsed="false">
      <c r="C28" s="48" t="n">
        <f aca="false">C5</f>
        <v>-1.35</v>
      </c>
      <c r="D28" s="48"/>
      <c r="E28" s="49" t="n">
        <f aca="false">D5</f>
        <v>-1.2375</v>
      </c>
      <c r="F28" s="49"/>
      <c r="G28" s="49" t="n">
        <f aca="false">E5</f>
        <v>-1.125</v>
      </c>
      <c r="H28" s="49"/>
      <c r="I28" s="49" t="n">
        <f aca="false">F5</f>
        <v>-1.0125</v>
      </c>
      <c r="J28" s="49"/>
      <c r="K28" s="20" t="n">
        <f aca="false">G5</f>
        <v>-0.9</v>
      </c>
      <c r="L28" s="20"/>
      <c r="M28" s="1"/>
      <c r="N28" s="1"/>
      <c r="O28" s="1"/>
      <c r="P28" s="1"/>
    </row>
    <row r="29" customFormat="false" ht="12.8" hidden="false" customHeight="false" outlineLevel="0" collapsed="false">
      <c r="A29" s="7" t="s">
        <v>8</v>
      </c>
      <c r="B29" s="50" t="n">
        <f aca="false">B6</f>
        <v>53</v>
      </c>
      <c r="C29" s="51" t="n">
        <f aca="false">F17*C28*PI()/180</f>
        <v>-150012.729960982</v>
      </c>
      <c r="D29" s="52" t="n">
        <f aca="false">$F$17*LN(TAN(PI()/4+B29*PI()/360))</f>
        <v>6970517.9135642</v>
      </c>
      <c r="E29" s="52" t="n">
        <f aca="false">F17*E28*PI()/180</f>
        <v>-137511.6691309</v>
      </c>
      <c r="F29" s="52" t="n">
        <f aca="false">$F$17*LN(TAN(PI()/4+B29*PI()/360))</f>
        <v>6970517.9135642</v>
      </c>
      <c r="G29" s="52" t="n">
        <f aca="false">F17*G28*PI()/180</f>
        <v>-125010.608300819</v>
      </c>
      <c r="H29" s="52" t="n">
        <f aca="false">$F$17*LN(TAN(PI()/4+B29*PI()/360))</f>
        <v>6970517.9135642</v>
      </c>
      <c r="I29" s="52" t="n">
        <f aca="false">F17*I28*PI()/180</f>
        <v>-112509.547470737</v>
      </c>
      <c r="J29" s="52" t="n">
        <f aca="false">$F$17*LN(TAN(PI()/4+B29*PI()/360))</f>
        <v>6970517.9135642</v>
      </c>
      <c r="K29" s="52" t="n">
        <f aca="false">F17*K28*PI()/180</f>
        <v>-100008.486640655</v>
      </c>
      <c r="L29" s="53" t="n">
        <f aca="false">$F$17*LN(TAN(PI()/4+B29*PI()/360))</f>
        <v>6970517.9135642</v>
      </c>
      <c r="M29" s="1"/>
      <c r="N29" s="1"/>
      <c r="O29" s="1"/>
      <c r="P29" s="1"/>
    </row>
    <row r="30" customFormat="false" ht="12.8" hidden="false" customHeight="false" outlineLevel="0" collapsed="false">
      <c r="A30" s="22" t="s">
        <v>9</v>
      </c>
      <c r="B30" s="54" t="n">
        <f aca="false">B7</f>
        <v>52.9375</v>
      </c>
      <c r="C30" s="55" t="n">
        <f aca="false">F17*C28*PI()/180</f>
        <v>-150012.729960982</v>
      </c>
      <c r="D30" s="56" t="n">
        <f aca="false">$F$17*LN(TAN(PI()/4+B30*PI()/360))</f>
        <v>6958986.108944</v>
      </c>
      <c r="E30" s="56" t="n">
        <f aca="false">F17*E28*PI()/180</f>
        <v>-137511.6691309</v>
      </c>
      <c r="F30" s="56" t="n">
        <f aca="false">$F$17*LN(TAN(PI()/4+B30*PI()/360))</f>
        <v>6958986.108944</v>
      </c>
      <c r="G30" s="56" t="n">
        <f aca="false">F17*G28*PI()/180</f>
        <v>-125010.608300819</v>
      </c>
      <c r="H30" s="56" t="n">
        <f aca="false">$F$17*LN(TAN(PI()/4+B30*PI()/360))</f>
        <v>6958986.108944</v>
      </c>
      <c r="I30" s="56" t="n">
        <f aca="false">F17*I28*PI()/180</f>
        <v>-112509.547470737</v>
      </c>
      <c r="J30" s="56" t="n">
        <f aca="false">$F$17*LN(TAN(PI()/4+B30*PI()/360))</f>
        <v>6958986.108944</v>
      </c>
      <c r="K30" s="56" t="n">
        <f aca="false">F17*K28*PI()/180</f>
        <v>-100008.486640655</v>
      </c>
      <c r="L30" s="57" t="n">
        <f aca="false">$F$17*LN(TAN(PI()/4+B30*PI()/360))</f>
        <v>6958986.108944</v>
      </c>
      <c r="M30" s="1"/>
      <c r="N30" s="1"/>
      <c r="O30" s="1"/>
      <c r="P30" s="1"/>
    </row>
    <row r="31" customFormat="false" ht="12.8" hidden="false" customHeight="false" outlineLevel="0" collapsed="false">
      <c r="A31" s="24" t="s">
        <v>10</v>
      </c>
      <c r="B31" s="54" t="n">
        <f aca="false">B8</f>
        <v>52.875</v>
      </c>
      <c r="C31" s="55" t="n">
        <f aca="false">F17*C28*PI()/180</f>
        <v>-150012.729960982</v>
      </c>
      <c r="D31" s="56" t="n">
        <f aca="false">$F$17*LN(TAN(PI()/4+B31*PI()/360))</f>
        <v>6947470.94770883</v>
      </c>
      <c r="E31" s="56" t="n">
        <f aca="false">F17*E28*PI()/180</f>
        <v>-137511.6691309</v>
      </c>
      <c r="F31" s="56" t="n">
        <f aca="false">$F$17*LN(TAN(PI()/4+B31*PI()/360))</f>
        <v>6947470.94770883</v>
      </c>
      <c r="G31" s="56" t="n">
        <f aca="false">F17*G28*PI()/180</f>
        <v>-125010.608300819</v>
      </c>
      <c r="H31" s="56" t="n">
        <f aca="false">$F$17*LN(TAN(PI()/4+B31*PI()/360))</f>
        <v>6947470.94770883</v>
      </c>
      <c r="I31" s="56" t="n">
        <f aca="false">F17*I28*PI()/180</f>
        <v>-112509.547470737</v>
      </c>
      <c r="J31" s="56" t="n">
        <f aca="false">$F$17*LN(TAN(PI()/4+B31*PI()/360))</f>
        <v>6947470.94770883</v>
      </c>
      <c r="K31" s="56" t="n">
        <f aca="false">F17*K28*PI()/180</f>
        <v>-100008.486640655</v>
      </c>
      <c r="L31" s="57" t="n">
        <f aca="false">$F$17*LN(TAN(PI()/4+B31*PI()/360))</f>
        <v>6947470.94770883</v>
      </c>
      <c r="M31" s="1"/>
      <c r="N31" s="1"/>
      <c r="O31" s="1"/>
      <c r="P31" s="1"/>
    </row>
    <row r="32" customFormat="false" ht="12.8" hidden="false" customHeight="false" outlineLevel="0" collapsed="false">
      <c r="A32" s="22" t="s">
        <v>11</v>
      </c>
      <c r="B32" s="54" t="n">
        <f aca="false">B9</f>
        <v>52.8125</v>
      </c>
      <c r="C32" s="55" t="n">
        <f aca="false">F17*C28*PI()/180</f>
        <v>-150012.729960982</v>
      </c>
      <c r="D32" s="56" t="n">
        <f aca="false">$F$17*LN(TAN(PI()/4+B32*PI()/360))</f>
        <v>6935972.36822388</v>
      </c>
      <c r="E32" s="56" t="n">
        <f aca="false">F17*E28*PI()/180</f>
        <v>-137511.6691309</v>
      </c>
      <c r="F32" s="56" t="n">
        <f aca="false">$F$17*LN(TAN(PI()/4+B32*PI()/360))</f>
        <v>6935972.36822388</v>
      </c>
      <c r="G32" s="56" t="n">
        <f aca="false">F17*G28*PI()/180</f>
        <v>-125010.608300819</v>
      </c>
      <c r="H32" s="56" t="n">
        <f aca="false">$F$17*LN(TAN(PI()/4+B32*PI()/360))</f>
        <v>6935972.36822388</v>
      </c>
      <c r="I32" s="56" t="n">
        <f aca="false">F17*I28*PI()/180</f>
        <v>-112509.547470737</v>
      </c>
      <c r="J32" s="56" t="n">
        <f aca="false">$F$17*LN(TAN(PI()/4+B32*PI()/360))</f>
        <v>6935972.36822388</v>
      </c>
      <c r="K32" s="56" t="n">
        <f aca="false">F17*K28*PI()/180</f>
        <v>-100008.486640655</v>
      </c>
      <c r="L32" s="57" t="n">
        <f aca="false">$F$17*LN(TAN(PI()/4+B32*PI()/360))</f>
        <v>6935972.36822388</v>
      </c>
      <c r="M32" s="1"/>
      <c r="N32" s="1"/>
      <c r="O32" s="1"/>
      <c r="P32" s="1"/>
    </row>
    <row r="33" customFormat="false" ht="12.8" hidden="false" customHeight="false" outlineLevel="0" collapsed="false">
      <c r="A33" s="25" t="s">
        <v>12</v>
      </c>
      <c r="B33" s="58" t="n">
        <f aca="false">B10</f>
        <v>52.75</v>
      </c>
      <c r="C33" s="59" t="n">
        <f aca="false">F17*C28*PI()/180</f>
        <v>-150012.729960982</v>
      </c>
      <c r="D33" s="60" t="n">
        <f aca="false">$F$17*LN(TAN(PI()/4+B33*PI()/360))</f>
        <v>6924490.30915961</v>
      </c>
      <c r="E33" s="60" t="n">
        <f aca="false">F17*E28*PI()/180</f>
        <v>-137511.6691309</v>
      </c>
      <c r="F33" s="60" t="n">
        <f aca="false">$F$17*LN(TAN(PI()/4+B33*PI()/360))</f>
        <v>6924490.30915961</v>
      </c>
      <c r="G33" s="60" t="n">
        <f aca="false">F17*G28*PI()/180</f>
        <v>-125010.608300819</v>
      </c>
      <c r="H33" s="60" t="n">
        <f aca="false">$F$17*LN(TAN(PI()/4+B33*PI()/360))</f>
        <v>6924490.30915961</v>
      </c>
      <c r="I33" s="60" t="n">
        <f aca="false">F17*I28*PI()/180</f>
        <v>-112509.547470737</v>
      </c>
      <c r="J33" s="60" t="n">
        <f aca="false">$F$17*LN(TAN(PI()/4+B33*PI()/360))</f>
        <v>6924490.30915961</v>
      </c>
      <c r="K33" s="60" t="n">
        <f aca="false">F17*K28*PI()/180</f>
        <v>-100008.486640655</v>
      </c>
      <c r="L33" s="61" t="n">
        <f aca="false">$F$17*LN(TAN(PI()/4+B33*PI()/360))</f>
        <v>6924490.30915961</v>
      </c>
      <c r="M33" s="1"/>
      <c r="N33" s="1"/>
      <c r="O33" s="1"/>
      <c r="P33" s="1"/>
    </row>
    <row r="35" customFormat="false" ht="12.8" hidden="false" customHeight="false" outlineLevel="0" collapsed="false">
      <c r="A35" s="30" t="s">
        <v>35</v>
      </c>
    </row>
    <row r="37" customFormat="false" ht="12.8" hidden="false" customHeight="false" outlineLevel="0" collapsed="false">
      <c r="A37" s="62" t="s">
        <v>36</v>
      </c>
      <c r="B37" s="63" t="n">
        <f aca="false">K29-C29</f>
        <v>50004.2433203274</v>
      </c>
    </row>
    <row r="38" customFormat="false" ht="12.8" hidden="false" customHeight="false" outlineLevel="0" collapsed="false">
      <c r="A38" s="64" t="s">
        <v>37</v>
      </c>
      <c r="B38" s="42" t="n">
        <f aca="false">G29-C29</f>
        <v>25002.1216601637</v>
      </c>
    </row>
    <row r="39" customFormat="false" ht="12.8" hidden="false" customHeight="false" outlineLevel="0" collapsed="false">
      <c r="A39" s="64" t="s">
        <v>38</v>
      </c>
      <c r="B39" s="42" t="n">
        <f aca="false">E29-C29</f>
        <v>12501.0608300818</v>
      </c>
    </row>
    <row r="40" customFormat="false" ht="12.8" hidden="false" customHeight="false" outlineLevel="0" collapsed="false">
      <c r="A40" s="64" t="s">
        <v>25</v>
      </c>
      <c r="B40" s="42" t="n">
        <f aca="false">D29-D33</f>
        <v>46027.604404592</v>
      </c>
    </row>
    <row r="41" customFormat="false" ht="12.8" hidden="false" customHeight="false" outlineLevel="0" collapsed="false">
      <c r="A41" s="64" t="s">
        <v>39</v>
      </c>
      <c r="B41" s="42" t="n">
        <f aca="false">D31-D33</f>
        <v>22980.6385492161</v>
      </c>
    </row>
    <row r="42" customFormat="false" ht="12.8" hidden="false" customHeight="false" outlineLevel="0" collapsed="false">
      <c r="A42" s="64" t="s">
        <v>40</v>
      </c>
      <c r="B42" s="42" t="n">
        <f aca="false">D32-D33</f>
        <v>11482.0590642663</v>
      </c>
    </row>
    <row r="43" customFormat="false" ht="12.8" hidden="false" customHeight="false" outlineLevel="0" collapsed="false">
      <c r="A43" s="65" t="s">
        <v>41</v>
      </c>
      <c r="B43" s="47" t="n">
        <f aca="false">D29-D30</f>
        <v>11531.8046202017</v>
      </c>
    </row>
    <row r="45" customFormat="false" ht="12.8" hidden="false" customHeight="false" outlineLevel="0" collapsed="false">
      <c r="A45" s="1" t="s">
        <v>42</v>
      </c>
    </row>
    <row r="47" customFormat="false" ht="12.8" hidden="false" customHeight="false" outlineLevel="0" collapsed="false">
      <c r="C47" s="3" t="s">
        <v>1</v>
      </c>
      <c r="D47" s="3"/>
      <c r="E47" s="3"/>
      <c r="F47" s="3"/>
      <c r="G47" s="3"/>
      <c r="H47" s="4" t="s">
        <v>2</v>
      </c>
      <c r="I47" s="4"/>
      <c r="J47" s="4"/>
      <c r="K47" s="4"/>
      <c r="L47" s="4"/>
    </row>
    <row r="48" customFormat="false" ht="12.8" hidden="false" customHeight="false" outlineLevel="0" collapsed="false">
      <c r="A48" s="5"/>
      <c r="B48" s="66"/>
      <c r="C48" s="7" t="s">
        <v>3</v>
      </c>
      <c r="D48" s="8" t="s">
        <v>4</v>
      </c>
      <c r="E48" s="6" t="s">
        <v>5</v>
      </c>
      <c r="F48" s="8" t="s">
        <v>6</v>
      </c>
      <c r="G48" s="9" t="s">
        <v>7</v>
      </c>
      <c r="H48" s="6" t="s">
        <v>3</v>
      </c>
      <c r="I48" s="8" t="s">
        <v>4</v>
      </c>
      <c r="J48" s="6" t="s">
        <v>5</v>
      </c>
      <c r="K48" s="8" t="s">
        <v>6</v>
      </c>
      <c r="L48" s="9" t="s">
        <v>7</v>
      </c>
    </row>
    <row r="49" customFormat="false" ht="12.8" hidden="false" customHeight="false" outlineLevel="0" collapsed="false">
      <c r="A49" s="67"/>
      <c r="B49" s="68"/>
      <c r="C49" s="69" t="n">
        <f aca="false">C5</f>
        <v>-1.35</v>
      </c>
      <c r="D49" s="27" t="n">
        <f aca="false">D5</f>
        <v>-1.2375</v>
      </c>
      <c r="E49" s="27" t="n">
        <f aca="false">E5</f>
        <v>-1.125</v>
      </c>
      <c r="F49" s="27" t="n">
        <f aca="false">F5</f>
        <v>-1.0125</v>
      </c>
      <c r="G49" s="58" t="n">
        <f aca="false">G5</f>
        <v>-0.9</v>
      </c>
      <c r="H49" s="27" t="n">
        <f aca="false">H5</f>
        <v>-1.35</v>
      </c>
      <c r="I49" s="27" t="n">
        <f aca="false">I5</f>
        <v>-1.2375</v>
      </c>
      <c r="J49" s="27" t="n">
        <f aca="false">J5</f>
        <v>-1.125</v>
      </c>
      <c r="K49" s="27" t="n">
        <f aca="false">K5</f>
        <v>-1.0125</v>
      </c>
      <c r="L49" s="58" t="n">
        <f aca="false">L5</f>
        <v>-0.9</v>
      </c>
    </row>
    <row r="50" customFormat="false" ht="12.8" hidden="false" customHeight="false" outlineLevel="0" collapsed="false">
      <c r="A50" s="7" t="s">
        <v>8</v>
      </c>
      <c r="B50" s="50" t="n">
        <f aca="false">B6</f>
        <v>53</v>
      </c>
      <c r="C50" s="70" t="n">
        <f aca="false">1/COS(B50*PI()/180)</f>
        <v>1.66164014112248</v>
      </c>
      <c r="D50" s="71" t="n">
        <f aca="false">1/COS(B50*PI()/180)</f>
        <v>1.66164014112248</v>
      </c>
      <c r="E50" s="71" t="n">
        <f aca="false">1/COS(B50*PI()/180)</f>
        <v>1.66164014112248</v>
      </c>
      <c r="F50" s="71" t="n">
        <f aca="false">1/COS(B50*PI()/180)</f>
        <v>1.66164014112248</v>
      </c>
      <c r="G50" s="50" t="n">
        <f aca="false">1/COS(B50*PI()/180)</f>
        <v>1.66164014112248</v>
      </c>
      <c r="H50" s="70" t="n">
        <f aca="false">1/COS(B50*PI()/180)</f>
        <v>1.66164014112248</v>
      </c>
      <c r="I50" s="72" t="n">
        <f aca="false">1/COS(B50*PI()/180)</f>
        <v>1.66164014112248</v>
      </c>
      <c r="J50" s="71" t="n">
        <f aca="false">1/COS(B50*PI()/180)</f>
        <v>1.66164014112248</v>
      </c>
      <c r="K50" s="71" t="n">
        <f aca="false">1/COS(B50*PI()/180)</f>
        <v>1.66164014112248</v>
      </c>
      <c r="L50" s="50" t="n">
        <f aca="false">1/COS(B50*PI()/180)</f>
        <v>1.66164014112248</v>
      </c>
    </row>
    <row r="51" customFormat="false" ht="12.8" hidden="false" customHeight="false" outlineLevel="0" collapsed="false">
      <c r="A51" s="22" t="s">
        <v>9</v>
      </c>
      <c r="B51" s="54" t="n">
        <f aca="false">B7</f>
        <v>52.9375</v>
      </c>
      <c r="C51" s="73" t="n">
        <f aca="false">1/COS(B51*PI()/180)</f>
        <v>1.65923924500129</v>
      </c>
      <c r="D51" s="19" t="n">
        <f aca="false">1/COS(B51*PI()/180)</f>
        <v>1.65923924500129</v>
      </c>
      <c r="E51" s="19" t="n">
        <f aca="false">1/COS(B51*PI()/180)</f>
        <v>1.65923924500129</v>
      </c>
      <c r="F51" s="19" t="n">
        <f aca="false">1/COS(B51*PI()/180)</f>
        <v>1.65923924500129</v>
      </c>
      <c r="G51" s="54" t="n">
        <f aca="false">1/COS(B51*PI()/180)</f>
        <v>1.65923924500129</v>
      </c>
      <c r="H51" s="73" t="n">
        <f aca="false">1/COS(B51*PI()/180)</f>
        <v>1.65923924500129</v>
      </c>
      <c r="I51" s="74" t="n">
        <f aca="false">1/COS(B51*PI()/180)</f>
        <v>1.65923924500129</v>
      </c>
      <c r="J51" s="19" t="n">
        <f aca="false">1/COS(B51*PI()/180)</f>
        <v>1.65923924500129</v>
      </c>
      <c r="K51" s="19" t="n">
        <f aca="false">1/COS(B51*PI()/180)</f>
        <v>1.65923924500129</v>
      </c>
      <c r="L51" s="54" t="n">
        <f aca="false">1/COS(B51*PI()/180)</f>
        <v>1.65923924500129</v>
      </c>
    </row>
    <row r="52" customFormat="false" ht="12.8" hidden="false" customHeight="false" outlineLevel="0" collapsed="false">
      <c r="A52" s="24" t="s">
        <v>10</v>
      </c>
      <c r="B52" s="54" t="n">
        <f aca="false">B8</f>
        <v>52.875</v>
      </c>
      <c r="C52" s="73" t="n">
        <f aca="false">1/COS(B52*PI()/180)</f>
        <v>1.65684724561443</v>
      </c>
      <c r="D52" s="19" t="n">
        <f aca="false">1/COS(B52*PI()/180)</f>
        <v>1.65684724561443</v>
      </c>
      <c r="E52" s="19" t="n">
        <f aca="false">1/COS(B52*PI()/180)</f>
        <v>1.65684724561443</v>
      </c>
      <c r="F52" s="19" t="n">
        <f aca="false">1/COS(B52*PI()/180)</f>
        <v>1.65684724561443</v>
      </c>
      <c r="G52" s="54" t="n">
        <f aca="false">1/COS(B52*PI()/180)</f>
        <v>1.65684724561443</v>
      </c>
      <c r="H52" s="73" t="n">
        <f aca="false">1/COS(B52*PI()/180)</f>
        <v>1.65684724561443</v>
      </c>
      <c r="I52" s="74" t="n">
        <f aca="false">1/COS(B52*PI()/180)</f>
        <v>1.65684724561443</v>
      </c>
      <c r="J52" s="19" t="n">
        <f aca="false">1/COS(B52*PI()/180)</f>
        <v>1.65684724561443</v>
      </c>
      <c r="K52" s="19" t="n">
        <f aca="false">1/COS(B52*PI()/180)</f>
        <v>1.65684724561443</v>
      </c>
      <c r="L52" s="54" t="n">
        <f aca="false">1/COS(B52*PI()/180)</f>
        <v>1.65684724561443</v>
      </c>
    </row>
    <row r="53" customFormat="false" ht="12.8" hidden="false" customHeight="false" outlineLevel="0" collapsed="false">
      <c r="A53" s="22" t="s">
        <v>11</v>
      </c>
      <c r="B53" s="54" t="n">
        <f aca="false">B9</f>
        <v>52.8125</v>
      </c>
      <c r="C53" s="73" t="n">
        <f aca="false">1/COS(B53*PI()/180)</f>
        <v>1.65446409885979</v>
      </c>
      <c r="D53" s="19" t="n">
        <f aca="false">1/COS(B53*PI()/180)</f>
        <v>1.65446409885979</v>
      </c>
      <c r="E53" s="19" t="n">
        <f aca="false">1/COS(B53*PI()/180)</f>
        <v>1.65446409885979</v>
      </c>
      <c r="F53" s="19" t="n">
        <f aca="false">1/COS(B53*PI()/180)</f>
        <v>1.65446409885979</v>
      </c>
      <c r="G53" s="54" t="n">
        <f aca="false">1/COS(B53*PI()/180)</f>
        <v>1.65446409885979</v>
      </c>
      <c r="H53" s="73" t="n">
        <f aca="false">1/COS(B53*PI()/180)</f>
        <v>1.65446409885979</v>
      </c>
      <c r="I53" s="74" t="n">
        <f aca="false">1/COS(B53*PI()/180)</f>
        <v>1.65446409885979</v>
      </c>
      <c r="J53" s="19" t="n">
        <f aca="false">1/COS(B53*PI()/180)</f>
        <v>1.65446409885979</v>
      </c>
      <c r="K53" s="19" t="n">
        <f aca="false">1/COS(B53*PI()/180)</f>
        <v>1.65446409885979</v>
      </c>
      <c r="L53" s="54" t="n">
        <f aca="false">1/COS(B53*PI()/180)</f>
        <v>1.65446409885979</v>
      </c>
    </row>
    <row r="54" customFormat="false" ht="12.8" hidden="false" customHeight="false" outlineLevel="0" collapsed="false">
      <c r="A54" s="25" t="s">
        <v>12</v>
      </c>
      <c r="B54" s="58" t="n">
        <f aca="false">B10</f>
        <v>52.75</v>
      </c>
      <c r="C54" s="69" t="n">
        <f aca="false">1/COS(B54*PI()/180)</f>
        <v>1.65208976093305</v>
      </c>
      <c r="D54" s="27" t="n">
        <f aca="false">1/COS(B54*PI()/180)</f>
        <v>1.65208976093305</v>
      </c>
      <c r="E54" s="27" t="n">
        <f aca="false">1/COS(B54*PI()/180)</f>
        <v>1.65208976093305</v>
      </c>
      <c r="F54" s="27" t="n">
        <f aca="false">1/COS(B54*PI()/180)</f>
        <v>1.65208976093305</v>
      </c>
      <c r="G54" s="58" t="n">
        <f aca="false">1/COS(B54*PI()/180)</f>
        <v>1.65208976093305</v>
      </c>
      <c r="H54" s="69" t="n">
        <f aca="false">1/COS(B54*PI()/180)</f>
        <v>1.65208976093305</v>
      </c>
      <c r="I54" s="75" t="n">
        <f aca="false">1/COS(B54*PI()/180)</f>
        <v>1.65208976093305</v>
      </c>
      <c r="J54" s="27" t="n">
        <f aca="false">1/COS(B54*PI()/180)</f>
        <v>1.65208976093305</v>
      </c>
      <c r="K54" s="27" t="n">
        <f aca="false">1/COS(B54*PI()/180)</f>
        <v>1.65208976093305</v>
      </c>
      <c r="L54" s="58" t="n">
        <f aca="false">1/COS(B54*PI()/180)</f>
        <v>1.65208976093305</v>
      </c>
    </row>
    <row r="56" customFormat="false" ht="12.8" hidden="false" customHeight="false" outlineLevel="0" collapsed="false">
      <c r="A56" s="1" t="s">
        <v>43</v>
      </c>
    </row>
    <row r="57" customFormat="false" ht="12.8" hidden="false" customHeight="false" outlineLevel="0" collapsed="false">
      <c r="A57" s="5"/>
      <c r="B57" s="8" t="s">
        <v>44</v>
      </c>
      <c r="C57" s="8" t="s">
        <v>45</v>
      </c>
      <c r="D57" s="76" t="s">
        <v>46</v>
      </c>
    </row>
    <row r="58" customFormat="false" ht="12.8" hidden="false" customHeight="false" outlineLevel="0" collapsed="false">
      <c r="A58" s="77" t="s">
        <v>31</v>
      </c>
      <c r="B58" s="78" t="n">
        <f aca="false">B14*$C$54</f>
        <v>49716.840817839</v>
      </c>
      <c r="C58" s="79" t="n">
        <f aca="false">B37</f>
        <v>50004.2433203274</v>
      </c>
      <c r="D58" s="63" t="n">
        <f aca="false">C58-B58</f>
        <v>287.402502488461</v>
      </c>
    </row>
    <row r="59" customFormat="false" ht="12.8" hidden="false" customHeight="false" outlineLevel="0" collapsed="false">
      <c r="A59" s="80" t="s">
        <v>32</v>
      </c>
      <c r="B59" s="41" t="n">
        <f aca="false">B15*$C$54</f>
        <v>50004.2433203274</v>
      </c>
      <c r="C59" s="81" t="n">
        <f aca="false">B37</f>
        <v>50004.2433203274</v>
      </c>
      <c r="D59" s="42" t="n">
        <f aca="false">C59-B59</f>
        <v>0</v>
      </c>
    </row>
    <row r="60" customFormat="false" ht="12.8" hidden="false" customHeight="false" outlineLevel="0" collapsed="false">
      <c r="A60" s="80" t="s">
        <v>20</v>
      </c>
      <c r="B60" s="41" t="n">
        <f aca="false">B16*$C$54</f>
        <v>45895.2768848433</v>
      </c>
      <c r="C60" s="81" t="n">
        <f aca="false">B40</f>
        <v>46027.604404592</v>
      </c>
      <c r="D60" s="42" t="n">
        <f aca="false">C60-B60</f>
        <v>132.327519748629</v>
      </c>
    </row>
    <row r="61" customFormat="false" ht="12.8" hidden="false" customHeight="false" outlineLevel="0" collapsed="false">
      <c r="A61" s="64" t="s">
        <v>22</v>
      </c>
      <c r="B61" s="41" t="n">
        <f aca="false">B17*$C$54</f>
        <v>287.402502488456</v>
      </c>
      <c r="C61" s="81" t="n">
        <v>0</v>
      </c>
      <c r="D61" s="42" t="n">
        <f aca="false">C61-B61</f>
        <v>-287.402502488456</v>
      </c>
    </row>
    <row r="62" customFormat="false" ht="12.8" hidden="false" customHeight="false" outlineLevel="0" collapsed="false">
      <c r="A62" s="65" t="s">
        <v>25</v>
      </c>
      <c r="B62" s="46" t="n">
        <f aca="false">B18*$C$54</f>
        <v>45895.0519150684</v>
      </c>
      <c r="C62" s="82" t="n">
        <f aca="false">B40</f>
        <v>46027.604404592</v>
      </c>
      <c r="D62" s="47" t="n">
        <f aca="false">C62-B62</f>
        <v>132.552489523543</v>
      </c>
      <c r="E62" s="1" t="s">
        <v>47</v>
      </c>
      <c r="H62" s="83" t="n">
        <f aca="false">C62/B62</f>
        <v>1.00288816515054</v>
      </c>
    </row>
    <row r="64" customFormat="false" ht="12.8" hidden="false" customHeight="false" outlineLevel="0" collapsed="false">
      <c r="A64" s="1" t="s">
        <v>48</v>
      </c>
    </row>
    <row r="65" customFormat="false" ht="12.8" hidden="false" customHeight="false" outlineLevel="0" collapsed="false">
      <c r="B65" s="84" t="s">
        <v>44</v>
      </c>
      <c r="C65" s="85" t="s">
        <v>45</v>
      </c>
      <c r="D65" s="4" t="s">
        <v>46</v>
      </c>
    </row>
    <row r="66" customFormat="false" ht="12.8" hidden="false" customHeight="false" outlineLevel="0" collapsed="false">
      <c r="A66" s="77" t="s">
        <v>31</v>
      </c>
      <c r="B66" s="86" t="n">
        <f aca="false">B58</f>
        <v>49716.840817839</v>
      </c>
      <c r="C66" s="87" t="n">
        <f aca="false">C58</f>
        <v>50004.2433203274</v>
      </c>
      <c r="D66" s="88" t="n">
        <f aca="false">C66-B66</f>
        <v>287.402502488461</v>
      </c>
    </row>
    <row r="67" customFormat="false" ht="12.8" hidden="false" customHeight="false" outlineLevel="0" collapsed="false">
      <c r="A67" s="80" t="s">
        <v>32</v>
      </c>
      <c r="B67" s="89" t="n">
        <f aca="false">B59</f>
        <v>50004.2433203274</v>
      </c>
      <c r="C67" s="90" t="n">
        <f aca="false">C59</f>
        <v>50004.2433203274</v>
      </c>
      <c r="D67" s="91" t="n">
        <f aca="false">C67-B67</f>
        <v>0</v>
      </c>
    </row>
    <row r="68" customFormat="false" ht="12.8" hidden="false" customHeight="false" outlineLevel="0" collapsed="false">
      <c r="A68" s="64" t="s">
        <v>22</v>
      </c>
      <c r="B68" s="89" t="n">
        <f aca="false">B61</f>
        <v>287.402502488456</v>
      </c>
      <c r="C68" s="90" t="n">
        <f aca="false">C61</f>
        <v>0</v>
      </c>
      <c r="D68" s="91" t="n">
        <f aca="false">C68-B68</f>
        <v>-287.402502488456</v>
      </c>
    </row>
    <row r="69" customFormat="false" ht="12.8" hidden="false" customHeight="false" outlineLevel="0" collapsed="false">
      <c r="A69" s="65" t="s">
        <v>25</v>
      </c>
      <c r="B69" s="92" t="n">
        <f aca="false">B62*H62</f>
        <v>46027.604404592</v>
      </c>
      <c r="C69" s="93" t="n">
        <f aca="false">C62</f>
        <v>46027.604404592</v>
      </c>
      <c r="D69" s="94" t="n">
        <f aca="false">C69-B69</f>
        <v>0</v>
      </c>
    </row>
    <row r="70" customFormat="false" ht="12.8" hidden="false" customHeight="false" outlineLevel="0" collapsed="false">
      <c r="A70" s="64" t="s">
        <v>39</v>
      </c>
      <c r="B70" s="86" t="n">
        <f aca="false">B69/2</f>
        <v>23013.802202296</v>
      </c>
      <c r="C70" s="87" t="n">
        <f aca="false">B41</f>
        <v>22980.6385492161</v>
      </c>
      <c r="D70" s="95" t="n">
        <f aca="false">C70-B70</f>
        <v>-33.163653079886</v>
      </c>
    </row>
    <row r="71" customFormat="false" ht="12.8" hidden="false" customHeight="false" outlineLevel="0" collapsed="false">
      <c r="A71" s="64" t="s">
        <v>40</v>
      </c>
      <c r="B71" s="89" t="n">
        <f aca="false">B69/4</f>
        <v>11506.901101148</v>
      </c>
      <c r="C71" s="90" t="n">
        <f aca="false">B42</f>
        <v>11482.0590642663</v>
      </c>
      <c r="D71" s="96" t="n">
        <f aca="false">C71-B71</f>
        <v>-24.8420368817169</v>
      </c>
    </row>
    <row r="72" customFormat="false" ht="12.8" hidden="false" customHeight="false" outlineLevel="0" collapsed="false">
      <c r="A72" s="65" t="s">
        <v>41</v>
      </c>
      <c r="B72" s="92" t="n">
        <f aca="false">B69/4</f>
        <v>11506.901101148</v>
      </c>
      <c r="C72" s="93" t="n">
        <f aca="false">B43</f>
        <v>11531.8046202017</v>
      </c>
      <c r="D72" s="97" t="n">
        <f aca="false">C72-B72</f>
        <v>24.9035190537106</v>
      </c>
    </row>
    <row r="74" customFormat="false" ht="12.8" hidden="false" customHeight="false" outlineLevel="0" collapsed="false">
      <c r="A74" s="1" t="s">
        <v>49</v>
      </c>
    </row>
    <row r="76" customFormat="false" ht="12.8" hidden="false" customHeight="false" outlineLevel="0" collapsed="false">
      <c r="C76" s="3" t="s">
        <v>1</v>
      </c>
      <c r="D76" s="3"/>
      <c r="E76" s="3"/>
      <c r="F76" s="3"/>
      <c r="G76" s="3"/>
      <c r="H76" s="4" t="s">
        <v>2</v>
      </c>
      <c r="I76" s="4"/>
      <c r="J76" s="4"/>
      <c r="K76" s="4"/>
      <c r="L76" s="4"/>
    </row>
    <row r="77" customFormat="false" ht="12.8" hidden="false" customHeight="false" outlineLevel="0" collapsed="false">
      <c r="A77" s="5"/>
      <c r="B77" s="9"/>
      <c r="C77" s="7" t="s">
        <v>3</v>
      </c>
      <c r="D77" s="8" t="s">
        <v>4</v>
      </c>
      <c r="E77" s="6" t="s">
        <v>5</v>
      </c>
      <c r="F77" s="8" t="s">
        <v>6</v>
      </c>
      <c r="G77" s="9" t="s">
        <v>7</v>
      </c>
      <c r="H77" s="6" t="s">
        <v>3</v>
      </c>
      <c r="I77" s="8" t="s">
        <v>4</v>
      </c>
      <c r="J77" s="6" t="s">
        <v>5</v>
      </c>
      <c r="K77" s="8" t="s">
        <v>6</v>
      </c>
      <c r="L77" s="9" t="s">
        <v>7</v>
      </c>
    </row>
    <row r="78" customFormat="false" ht="12.8" hidden="false" customHeight="false" outlineLevel="0" collapsed="false">
      <c r="A78" s="67"/>
      <c r="B78" s="98"/>
      <c r="C78" s="99" t="n">
        <f aca="false">C5</f>
        <v>-1.35</v>
      </c>
      <c r="D78" s="29" t="n">
        <f aca="false">D5</f>
        <v>-1.2375</v>
      </c>
      <c r="E78" s="29" t="n">
        <f aca="false">E5</f>
        <v>-1.125</v>
      </c>
      <c r="F78" s="29" t="n">
        <f aca="false">F5</f>
        <v>-1.0125</v>
      </c>
      <c r="G78" s="28" t="n">
        <f aca="false">G5</f>
        <v>-0.9</v>
      </c>
      <c r="H78" s="29" t="n">
        <f aca="false">H5</f>
        <v>-1.35</v>
      </c>
      <c r="I78" s="29" t="n">
        <f aca="false">I5</f>
        <v>-1.2375</v>
      </c>
      <c r="J78" s="29" t="n">
        <f aca="false">J5</f>
        <v>-1.125</v>
      </c>
      <c r="K78" s="29" t="n">
        <f aca="false">K5</f>
        <v>-1.0125</v>
      </c>
      <c r="L78" s="28" t="n">
        <f aca="false">L5</f>
        <v>-0.9</v>
      </c>
    </row>
    <row r="79" customFormat="false" ht="12.8" hidden="false" customHeight="false" outlineLevel="0" collapsed="false">
      <c r="A79" s="7" t="s">
        <v>8</v>
      </c>
      <c r="B79" s="54" t="n">
        <f aca="false">B6</f>
        <v>53</v>
      </c>
      <c r="C79" s="70" t="n">
        <f aca="false">C6*$C$54*$H$62</f>
        <v>1.65686126900615</v>
      </c>
      <c r="D79" s="71" t="n">
        <f aca="false">D6*$C$54*$H$62</f>
        <v>1.65685517779966</v>
      </c>
      <c r="E79" s="71" t="n">
        <f aca="false">E6*$C$54*$H$62</f>
        <v>1.65685314739251</v>
      </c>
      <c r="F79" s="71" t="n">
        <f aca="false">F6*$C$54*$H$62</f>
        <v>1.65685517779966</v>
      </c>
      <c r="G79" s="50" t="n">
        <f aca="false">G6*$C$54*$H$62</f>
        <v>1.65686126900615</v>
      </c>
      <c r="H79" s="100" t="n">
        <f aca="false">H6*$H$54*$B$15/$B$14</f>
        <v>1.66164014112248</v>
      </c>
      <c r="I79" s="72" t="n">
        <f aca="false">I6*$H$54*$B$15/$B$14</f>
        <v>1.66164014112248</v>
      </c>
      <c r="J79" s="72" t="n">
        <f aca="false">J6*$H$54*$B$15/$B$14</f>
        <v>1.66164014112248</v>
      </c>
      <c r="K79" s="72" t="n">
        <f aca="false">K6*$H$54*$B$15/$B$14</f>
        <v>1.66164014112248</v>
      </c>
      <c r="L79" s="101" t="n">
        <f aca="false">L6*$H$54*$B$15/$B$14</f>
        <v>1.66164014112248</v>
      </c>
    </row>
    <row r="80" customFormat="false" ht="12.8" hidden="false" customHeight="false" outlineLevel="0" collapsed="false">
      <c r="A80" s="22" t="s">
        <v>9</v>
      </c>
      <c r="B80" s="54" t="n">
        <f aca="false">B7</f>
        <v>52.9375</v>
      </c>
      <c r="C80" s="73" t="n">
        <f aca="false">C7*$C$54*$H$62</f>
        <v>1.65686126900615</v>
      </c>
      <c r="D80" s="102" t="n">
        <f aca="false">D7*$C$54*$H$62</f>
        <v>1.65685517779966</v>
      </c>
      <c r="E80" s="102" t="n">
        <f aca="false">E7*$C$54*$H$62</f>
        <v>1.65685314739251</v>
      </c>
      <c r="F80" s="102" t="n">
        <f aca="false">F7*$C$54*$H$62</f>
        <v>1.65685517779966</v>
      </c>
      <c r="G80" s="54" t="n">
        <f aca="false">G7*$C$54*$H$62</f>
        <v>1.65686126900615</v>
      </c>
      <c r="H80" s="73" t="n">
        <f aca="false">H7*$H$54*$B$15/($B$15/4+3*$B$14/4)</f>
        <v>1.65923924500129</v>
      </c>
      <c r="I80" s="102" t="n">
        <f aca="false">I7*$H$54*$B$15/($B$15/4+3*$B$14/4)</f>
        <v>1.65923924500129</v>
      </c>
      <c r="J80" s="102" t="n">
        <f aca="false">J7*$H$54*$B$15/($B$15/4+3*$B$14/4)</f>
        <v>1.65923924500129</v>
      </c>
      <c r="K80" s="102" t="n">
        <f aca="false">K7*$H$54*$B$15/($B$15/4+3*$B$14/4)</f>
        <v>1.65923924500129</v>
      </c>
      <c r="L80" s="54" t="n">
        <f aca="false">L7*$H$54*$B$15/($B$15/4+3*$B$14/4)</f>
        <v>1.65923924500129</v>
      </c>
    </row>
    <row r="81" customFormat="false" ht="12.8" hidden="false" customHeight="false" outlineLevel="0" collapsed="false">
      <c r="A81" s="24" t="s">
        <v>10</v>
      </c>
      <c r="B81" s="54" t="n">
        <f aca="false">B8</f>
        <v>52.875</v>
      </c>
      <c r="C81" s="73" t="n">
        <f aca="false">C8*$C$54*$H$62</f>
        <v>1.65686126900615</v>
      </c>
      <c r="D81" s="102" t="n">
        <f aca="false">D8*$C$54*$H$62</f>
        <v>1.65685517779966</v>
      </c>
      <c r="E81" s="102" t="n">
        <f aca="false">E8*$C$54*$H$62</f>
        <v>1.65685314739251</v>
      </c>
      <c r="F81" s="102" t="n">
        <f aca="false">F8*$C$54*$H$62</f>
        <v>1.65685517779966</v>
      </c>
      <c r="G81" s="54" t="n">
        <f aca="false">G8*$C$54*$H$62</f>
        <v>1.65686126900615</v>
      </c>
      <c r="H81" s="73" t="n">
        <f aca="false">H8*$H$54*$B$15/($B$15/2+$B$14/2)</f>
        <v>1.65684724561443</v>
      </c>
      <c r="I81" s="102" t="n">
        <f aca="false">I8*$H$54*$B$15/($B$15/2+$B$14/2)</f>
        <v>1.65684724561443</v>
      </c>
      <c r="J81" s="102" t="n">
        <f aca="false">J8*$H$54*$B$15/($B$15/2+$B$14/2)</f>
        <v>1.65684724561443</v>
      </c>
      <c r="K81" s="102" t="n">
        <f aca="false">K8*$H$54*$B$15/($B$15/2+$B$14/2)</f>
        <v>1.65684724561443</v>
      </c>
      <c r="L81" s="54" t="n">
        <f aca="false">L8*$H$54*$B$15/($B$15/2+$B$14/2)</f>
        <v>1.65684724561443</v>
      </c>
    </row>
    <row r="82" customFormat="false" ht="12.8" hidden="false" customHeight="false" outlineLevel="0" collapsed="false">
      <c r="A82" s="22" t="s">
        <v>11</v>
      </c>
      <c r="B82" s="54" t="n">
        <f aca="false">B9</f>
        <v>52.8125</v>
      </c>
      <c r="C82" s="73" t="n">
        <f aca="false">C9*$C$54*$H$62</f>
        <v>1.65686126900615</v>
      </c>
      <c r="D82" s="102" t="n">
        <f aca="false">D9*$C$54*$H$62</f>
        <v>1.65685517779966</v>
      </c>
      <c r="E82" s="102" t="n">
        <f aca="false">E9*$C$54*$H$62</f>
        <v>1.65685314739251</v>
      </c>
      <c r="F82" s="102" t="n">
        <f aca="false">F9*$C$54*$H$62</f>
        <v>1.65685517779966</v>
      </c>
      <c r="G82" s="54" t="n">
        <f aca="false">G9*$C$54*$H$62</f>
        <v>1.65686126900615</v>
      </c>
      <c r="H82" s="73" t="n">
        <f aca="false">H9*$H$54*$B$15/(3*$B$15/4+$B$14/4)</f>
        <v>1.65446409885979</v>
      </c>
      <c r="I82" s="102" t="n">
        <f aca="false">I9*$H$54*$B$15/(3*$B$15/4+$B$14/4)</f>
        <v>1.65446409885979</v>
      </c>
      <c r="J82" s="102" t="n">
        <f aca="false">J9*$H$54*$B$15/(3*$B$15/4+$B$14/4)</f>
        <v>1.65446409885979</v>
      </c>
      <c r="K82" s="102" t="n">
        <f aca="false">K9*$H$54*$B$15/(3*$B$15/4+$B$14/4)</f>
        <v>1.65446409885979</v>
      </c>
      <c r="L82" s="54" t="n">
        <f aca="false">L9*$H$54*$B$15/(3*$B$15/4+$B$14/4)</f>
        <v>1.65446409885979</v>
      </c>
    </row>
    <row r="83" customFormat="false" ht="12.8" hidden="false" customHeight="false" outlineLevel="0" collapsed="false">
      <c r="A83" s="25" t="s">
        <v>12</v>
      </c>
      <c r="B83" s="58" t="n">
        <f aca="false">B10</f>
        <v>52.75</v>
      </c>
      <c r="C83" s="69" t="n">
        <f aca="false">C10*$C$54*$H$62</f>
        <v>1.65686126900615</v>
      </c>
      <c r="D83" s="27" t="n">
        <f aca="false">D10*$C$54*$H$62</f>
        <v>1.65685517779966</v>
      </c>
      <c r="E83" s="27" t="n">
        <f aca="false">E10*$C$54*$H$62</f>
        <v>1.65685314739251</v>
      </c>
      <c r="F83" s="27" t="n">
        <f aca="false">F10*$C$54*$H$62</f>
        <v>1.65685517779966</v>
      </c>
      <c r="G83" s="58" t="n">
        <f aca="false">G10*$C$54*$H$62</f>
        <v>1.65686126900615</v>
      </c>
      <c r="H83" s="69" t="n">
        <f aca="false">H10*$H$54</f>
        <v>1.65208976093305</v>
      </c>
      <c r="I83" s="27" t="n">
        <f aca="false">I10*$H$54</f>
        <v>1.65208976093305</v>
      </c>
      <c r="J83" s="27" t="n">
        <f aca="false">J10*$H$54</f>
        <v>1.65208976093305</v>
      </c>
      <c r="K83" s="27" t="n">
        <f aca="false">K10*$H$54</f>
        <v>1.65208976093305</v>
      </c>
      <c r="L83" s="58" t="n">
        <f aca="false">L10*$H$54</f>
        <v>1.65208976093305</v>
      </c>
    </row>
  </sheetData>
  <mergeCells count="16">
    <mergeCell ref="C3:G3"/>
    <mergeCell ref="H3:L3"/>
    <mergeCell ref="C27:D27"/>
    <mergeCell ref="E27:F27"/>
    <mergeCell ref="G27:H27"/>
    <mergeCell ref="I27:J27"/>
    <mergeCell ref="K27:L27"/>
    <mergeCell ref="C28:D28"/>
    <mergeCell ref="E28:F28"/>
    <mergeCell ref="G28:H28"/>
    <mergeCell ref="I28:J28"/>
    <mergeCell ref="K28:L28"/>
    <mergeCell ref="C47:G47"/>
    <mergeCell ref="H47:L47"/>
    <mergeCell ref="C76:G76"/>
    <mergeCell ref="H76:L7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2.51"/>
    <col collapsed="false" customWidth="true" hidden="false" outlineLevel="0" max="12" min="2" style="1" width="10.93"/>
  </cols>
  <sheetData>
    <row r="1" customFormat="false" ht="12.8" hidden="false" customHeight="false" outlineLevel="0" collapsed="false">
      <c r="A1" s="2" t="s">
        <v>30</v>
      </c>
    </row>
    <row r="2" customFormat="false" ht="12.8" hidden="false" customHeight="false" outlineLevel="0" collapsed="false">
      <c r="A2" s="2"/>
    </row>
    <row r="3" customFormat="false" ht="12.8" hidden="false" customHeight="false" outlineLevel="0" collapsed="false">
      <c r="A3" s="2"/>
      <c r="C3" s="3" t="s">
        <v>1</v>
      </c>
      <c r="D3" s="3"/>
      <c r="E3" s="3"/>
      <c r="F3" s="3"/>
      <c r="G3" s="3"/>
      <c r="H3" s="4" t="s">
        <v>2</v>
      </c>
      <c r="I3" s="4"/>
      <c r="J3" s="4"/>
      <c r="K3" s="4"/>
      <c r="L3" s="4"/>
    </row>
    <row r="4" customFormat="false" ht="12.8" hidden="false" customHeight="false" outlineLevel="0" collapsed="false">
      <c r="A4" s="5"/>
      <c r="B4" s="6"/>
      <c r="C4" s="7" t="s">
        <v>3</v>
      </c>
      <c r="D4" s="8" t="s">
        <v>4</v>
      </c>
      <c r="E4" s="6" t="s">
        <v>5</v>
      </c>
      <c r="F4" s="8" t="s">
        <v>6</v>
      </c>
      <c r="G4" s="9" t="s">
        <v>7</v>
      </c>
      <c r="H4" s="6" t="s">
        <v>3</v>
      </c>
      <c r="I4" s="8" t="s">
        <v>4</v>
      </c>
      <c r="J4" s="6" t="s">
        <v>5</v>
      </c>
      <c r="K4" s="8" t="s">
        <v>6</v>
      </c>
      <c r="L4" s="9" t="s">
        <v>7</v>
      </c>
    </row>
    <row r="5" customFormat="false" ht="12.8" hidden="false" customHeight="false" outlineLevel="0" collapsed="false">
      <c r="A5" s="10"/>
      <c r="B5" s="11"/>
      <c r="C5" s="12" t="n">
        <v>-1.35</v>
      </c>
      <c r="D5" s="13" t="n">
        <f aca="false">(C5+E5)/2</f>
        <v>-1.2375</v>
      </c>
      <c r="E5" s="13" t="n">
        <f aca="false">(C5+G5)/2</f>
        <v>-1.125</v>
      </c>
      <c r="F5" s="13" t="n">
        <f aca="false">(E5+G5)/2</f>
        <v>-1.0125</v>
      </c>
      <c r="G5" s="14" t="n">
        <v>-0.9</v>
      </c>
      <c r="H5" s="13" t="n">
        <f aca="false">C5</f>
        <v>-1.35</v>
      </c>
      <c r="I5" s="13" t="n">
        <f aca="false">(H5+J5)/2</f>
        <v>-1.2375</v>
      </c>
      <c r="J5" s="13" t="n">
        <f aca="false">(H5+L5)/2</f>
        <v>-1.125</v>
      </c>
      <c r="K5" s="13" t="n">
        <f aca="false">(J5+L5)/2</f>
        <v>-1.0125</v>
      </c>
      <c r="L5" s="15" t="n">
        <f aca="false">G5</f>
        <v>-0.9</v>
      </c>
    </row>
    <row r="6" customFormat="false" ht="12.8" hidden="false" customHeight="false" outlineLevel="0" collapsed="false">
      <c r="A6" s="7" t="s">
        <v>8</v>
      </c>
      <c r="B6" s="16" t="n">
        <v>45.75</v>
      </c>
      <c r="C6" s="17" t="n">
        <v>1</v>
      </c>
      <c r="D6" s="18" t="n">
        <f aca="false">COS(ATAN(B20))/COS(ATAN(B20/2))</f>
        <v>0.999997045437231</v>
      </c>
      <c r="E6" s="18" t="n">
        <f aca="false">COS(ATAN(B20))</f>
        <v>0.999996060581035</v>
      </c>
      <c r="F6" s="19" t="n">
        <f aca="false">COS(ATAN(B20))/COS(ATAN(B20/2))</f>
        <v>0.999997045437231</v>
      </c>
      <c r="G6" s="20" t="n">
        <v>1</v>
      </c>
      <c r="H6" s="21" t="n">
        <v>1</v>
      </c>
      <c r="I6" s="21" t="n">
        <v>1</v>
      </c>
      <c r="J6" s="21" t="n">
        <v>1</v>
      </c>
      <c r="K6" s="21" t="n">
        <v>1</v>
      </c>
      <c r="L6" s="20" t="n">
        <v>1</v>
      </c>
    </row>
    <row r="7" customFormat="false" ht="12.8" hidden="false" customHeight="false" outlineLevel="0" collapsed="false">
      <c r="A7" s="22" t="s">
        <v>9</v>
      </c>
      <c r="B7" s="23" t="n">
        <f aca="false">(B6+B8)/2</f>
        <v>45.6875</v>
      </c>
      <c r="C7" s="17" t="n">
        <v>1</v>
      </c>
      <c r="D7" s="18" t="n">
        <f aca="false">COS(ATAN(B20))/COS(ATAN(B20/2))</f>
        <v>0.999997045437231</v>
      </c>
      <c r="E7" s="18" t="n">
        <f aca="false">COS(ATAN(B20))</f>
        <v>0.999996060581035</v>
      </c>
      <c r="F7" s="19" t="n">
        <f aca="false">COS(ATAN(B20))/COS(ATAN(B20/2))</f>
        <v>0.999997045437231</v>
      </c>
      <c r="G7" s="20" t="n">
        <v>1</v>
      </c>
      <c r="H7" s="21" t="n">
        <f aca="false">((COS(B10*PI()/180)-COS(B6*PI()/180))/4+COS(B6*PI()/180))/COS(B7*PI()/180)</f>
        <v>0.999998213804024</v>
      </c>
      <c r="I7" s="21" t="n">
        <f aca="false">((COS(B10*PI()/180)-COS(B6*PI()/180))/4+COS(B6*PI()/180))/COS(B7*PI()/180)</f>
        <v>0.999998213804024</v>
      </c>
      <c r="J7" s="21" t="n">
        <f aca="false">((COS(B10*PI()/180)-COS(B6*PI()/180))/4+COS(B6*PI()/180))/COS(B7*PI()/180)</f>
        <v>0.999998213804024</v>
      </c>
      <c r="K7" s="21" t="n">
        <f aca="false">((COS(B10*PI()/180)-COS(B6*PI()/180))/4+COS(B6*PI()/180))/COS(B7*PI()/180)</f>
        <v>0.999998213804024</v>
      </c>
      <c r="L7" s="20" t="n">
        <f aca="false">((COS(B10*PI()/180)-COS(B6*PI()/180))/4+COS(B6*PI()/180))/COS(B7*PI()/180)</f>
        <v>0.999998213804024</v>
      </c>
    </row>
    <row r="8" customFormat="false" ht="12.8" hidden="false" customHeight="false" outlineLevel="0" collapsed="false">
      <c r="A8" s="24" t="s">
        <v>10</v>
      </c>
      <c r="B8" s="23" t="n">
        <f aca="false">(B10+B6)/2</f>
        <v>45.625</v>
      </c>
      <c r="C8" s="17" t="n">
        <v>1</v>
      </c>
      <c r="D8" s="18" t="n">
        <f aca="false">COS(ATAN(B20))/COS(ATAN(B20/2))</f>
        <v>0.999997045437231</v>
      </c>
      <c r="E8" s="18" t="n">
        <f aca="false">COS(ATAN(B20))</f>
        <v>0.999996060581035</v>
      </c>
      <c r="F8" s="19" t="n">
        <f aca="false">COS(ATAN(B20))/COS(ATAN(B20/2))</f>
        <v>0.999997045437231</v>
      </c>
      <c r="G8" s="20" t="n">
        <v>1</v>
      </c>
      <c r="H8" s="21" t="n">
        <f aca="false">((COS(B10*PI()/180)-COS(B6*PI()/180))/2+COS(B6*PI()/180))/COS(B8*PI()/180)</f>
        <v>0.999997620177352</v>
      </c>
      <c r="I8" s="21" t="n">
        <f aca="false">((COS(B10*PI()/180)-COS(B6*PI()/180))/2+COS(B6*PI()/180))/COS(B8*PI()/180)</f>
        <v>0.999997620177352</v>
      </c>
      <c r="J8" s="21" t="n">
        <f aca="false">((COS(B10*PI()/180)-COS(B6*PI()/180))/2+COS(B6*PI()/180))/COS(B8*PI()/180)</f>
        <v>0.999997620177352</v>
      </c>
      <c r="K8" s="21" t="n">
        <f aca="false">((COS(B10*PI()/180)-COS(B6*PI()/180))/2+COS(B6*PI()/180))/COS(B8*PI()/180)</f>
        <v>0.999997620177352</v>
      </c>
      <c r="L8" s="20" t="n">
        <f aca="false">((COS(B10*PI()/180)-COS(B6*PI()/180))/2+COS(B6*PI()/180))/COS(B8*PI()/180)</f>
        <v>0.999997620177352</v>
      </c>
    </row>
    <row r="9" customFormat="false" ht="12.8" hidden="false" customHeight="false" outlineLevel="0" collapsed="false">
      <c r="A9" s="22" t="s">
        <v>11</v>
      </c>
      <c r="B9" s="23" t="n">
        <f aca="false">(B10+B8)/2</f>
        <v>45.5625</v>
      </c>
      <c r="C9" s="17" t="n">
        <v>1</v>
      </c>
      <c r="D9" s="18" t="n">
        <f aca="false">COS(ATAN(B20))/COS(ATAN(B20/2))</f>
        <v>0.999997045437231</v>
      </c>
      <c r="E9" s="18" t="n">
        <f aca="false">COS(ATAN(B20))</f>
        <v>0.999996060581035</v>
      </c>
      <c r="F9" s="19" t="n">
        <f aca="false">COS(ATAN(B20))/COS(ATAN(B20/2))</f>
        <v>0.999997045437231</v>
      </c>
      <c r="G9" s="20" t="n">
        <v>1</v>
      </c>
      <c r="H9" s="21" t="n">
        <f aca="false">((COS(B10*PI()/180)-COS(B6*PI()/180))/4*3+COS(B6*PI()/180))/COS(B9*PI()/180)</f>
        <v>0.999998216457276</v>
      </c>
      <c r="I9" s="21" t="n">
        <f aca="false">((COS(B10*PI()/180)-COS(B6*PI()/180))/4*3+COS(B6*PI()/180))/COS(B9*PI()/180)</f>
        <v>0.999998216457276</v>
      </c>
      <c r="J9" s="21" t="n">
        <f aca="false">((COS(B10*PI()/180)-COS(B6*PI()/180))/4*3+COS(B6*PI()/180))/COS(B9*PI()/180)</f>
        <v>0.999998216457276</v>
      </c>
      <c r="K9" s="21" t="n">
        <f aca="false">((COS(B10*PI()/180)-COS(B6*PI()/180))/4*3+COS(B6*PI()/180))/COS(B9*PI()/180)</f>
        <v>0.999998216457276</v>
      </c>
      <c r="L9" s="20" t="n">
        <f aca="false">((COS(B10*PI()/180)-COS(B6*PI()/180))/4*3+COS(B6*PI()/180))/COS(B9*PI()/180)</f>
        <v>0.999998216457276</v>
      </c>
    </row>
    <row r="10" customFormat="false" ht="12.8" hidden="false" customHeight="false" outlineLevel="0" collapsed="false">
      <c r="A10" s="25" t="s">
        <v>12</v>
      </c>
      <c r="B10" s="14" t="n">
        <v>45.5</v>
      </c>
      <c r="C10" s="26" t="n">
        <v>1</v>
      </c>
      <c r="D10" s="13" t="n">
        <f aca="false">COS(ATAN(B20))/COS(ATAN(B20/2))</f>
        <v>0.999997045437231</v>
      </c>
      <c r="E10" s="13" t="n">
        <f aca="false">COS(ATAN(B20))</f>
        <v>0.999996060581035</v>
      </c>
      <c r="F10" s="27" t="n">
        <f aca="false">COS(ATAN(B20))/COS(ATAN(B20/2))</f>
        <v>0.999997045437231</v>
      </c>
      <c r="G10" s="28" t="n">
        <v>1</v>
      </c>
      <c r="H10" s="29" t="n">
        <v>1</v>
      </c>
      <c r="I10" s="29" t="n">
        <v>1</v>
      </c>
      <c r="J10" s="29" t="n">
        <v>1</v>
      </c>
      <c r="K10" s="29" t="n">
        <v>1</v>
      </c>
      <c r="L10" s="28" t="n">
        <v>1</v>
      </c>
    </row>
    <row r="11" customFormat="false" ht="12.8" hidden="false" customHeight="false" outlineLevel="0" collapsed="false">
      <c r="A11" s="11"/>
      <c r="B11" s="11"/>
      <c r="C11" s="11"/>
      <c r="D11" s="11"/>
      <c r="E11" s="11"/>
    </row>
    <row r="12" customFormat="false" ht="12.8" hidden="false" customHeight="false" outlineLevel="0" collapsed="false">
      <c r="A12" s="30" t="s">
        <v>13</v>
      </c>
      <c r="B12" s="11"/>
      <c r="C12" s="11"/>
      <c r="D12" s="11"/>
    </row>
    <row r="13" customFormat="false" ht="12.8" hidden="false" customHeight="false" outlineLevel="0" collapsed="false">
      <c r="A13" s="5"/>
      <c r="B13" s="31" t="s">
        <v>14</v>
      </c>
      <c r="C13" s="32" t="s">
        <v>15</v>
      </c>
      <c r="F13" s="33" t="s">
        <v>16</v>
      </c>
    </row>
    <row r="14" customFormat="false" ht="12.8" hidden="false" customHeight="false" outlineLevel="0" collapsed="false">
      <c r="A14" s="34" t="s">
        <v>31</v>
      </c>
      <c r="B14" s="35" t="n">
        <f aca="false">2*F17*COS(B6*PI()/180)*(G5-E5)*PI()/180</f>
        <v>34892.4839405265</v>
      </c>
      <c r="C14" s="36" t="n">
        <f aca="false">2*F17*COS(B6*PI()/180)*SIN((G5-E5)*PI()/180)</f>
        <v>34892.3942596027</v>
      </c>
      <c r="F14" s="37" t="s">
        <v>18</v>
      </c>
    </row>
    <row r="15" customFormat="false" ht="12.8" hidden="false" customHeight="false" outlineLevel="0" collapsed="false">
      <c r="A15" s="34" t="s">
        <v>32</v>
      </c>
      <c r="B15" s="38" t="n">
        <f aca="false">2*F17*COS(B10*PI()/180)*(G5-E5)*PI()/180</f>
        <v>35048.4373975214</v>
      </c>
      <c r="C15" s="39" t="n">
        <f aca="false">2*F17*COS(B10*PI()/180)*SIN((G5-E5)*PI()/180)</f>
        <v>35048.3473157649</v>
      </c>
    </row>
    <row r="16" customFormat="false" ht="12.8" hidden="false" customHeight="false" outlineLevel="0" collapsed="false">
      <c r="A16" s="34" t="s">
        <v>20</v>
      </c>
      <c r="B16" s="38" t="n">
        <f aca="false">F17*(B6-B10)*PI()/180</f>
        <v>27780.1351779597</v>
      </c>
      <c r="C16" s="39" t="n">
        <f aca="false">F17*SIN((B6-B10)*PI()/180)</f>
        <v>27780.0470289488</v>
      </c>
      <c r="E16" s="11" t="s">
        <v>21</v>
      </c>
    </row>
    <row r="17" customFormat="false" ht="12.8" hidden="false" customHeight="false" outlineLevel="0" collapsed="false">
      <c r="A17" s="40" t="s">
        <v>22</v>
      </c>
      <c r="B17" s="41" t="n">
        <f aca="false">B15-B14</f>
        <v>155.953456994888</v>
      </c>
      <c r="C17" s="42" t="n">
        <f aca="false">C15-C14</f>
        <v>155.95305616215</v>
      </c>
      <c r="E17" s="11" t="s">
        <v>23</v>
      </c>
      <c r="F17" s="43" t="n">
        <v>6366738</v>
      </c>
      <c r="G17" s="2" t="s">
        <v>24</v>
      </c>
    </row>
    <row r="18" customFormat="false" ht="12.8" hidden="false" customHeight="false" outlineLevel="0" collapsed="false">
      <c r="A18" s="40" t="s">
        <v>25</v>
      </c>
      <c r="B18" s="41" t="n">
        <f aca="false">SQRT(B16*B16-(B15-B14)*(B15-B14)/4)</f>
        <v>27780.0257403683</v>
      </c>
      <c r="C18" s="42" t="n">
        <f aca="false">SQRT(C16*C16-(C15-C14)*(C15-C14)/4)</f>
        <v>27779.9375915727</v>
      </c>
    </row>
    <row r="19" customFormat="false" ht="12.8" hidden="false" customHeight="false" outlineLevel="0" collapsed="false">
      <c r="A19" s="40" t="s">
        <v>26</v>
      </c>
      <c r="B19" s="41" t="n">
        <f aca="false">B18*B15/(B15-B14)</f>
        <v>6243186.34433827</v>
      </c>
      <c r="C19" s="42" t="n">
        <f aca="false">C18*C15/(C15-C14)</f>
        <v>6243166.53408434</v>
      </c>
    </row>
    <row r="20" customFormat="false" ht="12.8" hidden="false" customHeight="false" outlineLevel="0" collapsed="false">
      <c r="A20" s="40" t="s">
        <v>33</v>
      </c>
      <c r="B20" s="41" t="n">
        <f aca="false">B15/B19/2</f>
        <v>0.00280693507004685</v>
      </c>
      <c r="C20" s="42" t="n">
        <f aca="false">C15/C19/2</f>
        <v>0.00280693676233204</v>
      </c>
    </row>
    <row r="21" customFormat="false" ht="12.8" hidden="false" customHeight="false" outlineLevel="0" collapsed="false">
      <c r="A21" s="44" t="s">
        <v>28</v>
      </c>
      <c r="B21" s="41" t="n">
        <f aca="false">ATAN(B20)</f>
        <v>0.00280692769824264</v>
      </c>
      <c r="C21" s="42" t="n">
        <f aca="false">ATAN(C20)</f>
        <v>0.00280692939051449</v>
      </c>
    </row>
    <row r="22" customFormat="false" ht="12.8" hidden="false" customHeight="false" outlineLevel="0" collapsed="false">
      <c r="A22" s="45" t="s">
        <v>29</v>
      </c>
      <c r="B22" s="46" t="n">
        <f aca="false">B21*180/PI()</f>
        <v>0.160825110507674</v>
      </c>
      <c r="C22" s="47" t="n">
        <f aca="false">C21*180/PI()</f>
        <v>0.160825207467709</v>
      </c>
    </row>
    <row r="25" customFormat="false" ht="12.8" hidden="false" customHeight="false" outlineLevel="0" collapsed="false">
      <c r="A25" s="1" t="s">
        <v>34</v>
      </c>
    </row>
    <row r="27" customFormat="false" ht="12.8" hidden="false" customHeight="false" outlineLevel="0" collapsed="false">
      <c r="C27" s="7" t="s">
        <v>3</v>
      </c>
      <c r="D27" s="7"/>
      <c r="E27" s="8" t="s">
        <v>4</v>
      </c>
      <c r="F27" s="8"/>
      <c r="G27" s="6" t="s">
        <v>5</v>
      </c>
      <c r="H27" s="6"/>
      <c r="I27" s="8" t="s">
        <v>6</v>
      </c>
      <c r="J27" s="8"/>
      <c r="K27" s="9" t="s">
        <v>7</v>
      </c>
      <c r="L27" s="9"/>
      <c r="M27" s="1"/>
      <c r="N27" s="1"/>
      <c r="O27" s="1"/>
      <c r="P27" s="1"/>
    </row>
    <row r="28" customFormat="false" ht="12.8" hidden="false" customHeight="false" outlineLevel="0" collapsed="false">
      <c r="C28" s="48" t="n">
        <f aca="false">C5</f>
        <v>-1.35</v>
      </c>
      <c r="D28" s="48"/>
      <c r="E28" s="49" t="n">
        <f aca="false">D5</f>
        <v>-1.2375</v>
      </c>
      <c r="F28" s="49"/>
      <c r="G28" s="49" t="n">
        <f aca="false">E5</f>
        <v>-1.125</v>
      </c>
      <c r="H28" s="49"/>
      <c r="I28" s="49" t="n">
        <f aca="false">F5</f>
        <v>-1.0125</v>
      </c>
      <c r="J28" s="49"/>
      <c r="K28" s="20" t="n">
        <f aca="false">G5</f>
        <v>-0.9</v>
      </c>
      <c r="L28" s="20"/>
      <c r="M28" s="1"/>
      <c r="N28" s="1"/>
      <c r="O28" s="1"/>
      <c r="P28" s="1"/>
    </row>
    <row r="29" customFormat="false" ht="12.8" hidden="false" customHeight="false" outlineLevel="0" collapsed="false">
      <c r="A29" s="7" t="s">
        <v>8</v>
      </c>
      <c r="B29" s="50" t="n">
        <f aca="false">B6</f>
        <v>45.75</v>
      </c>
      <c r="C29" s="51" t="n">
        <f aca="false">F17*C28*PI()/180</f>
        <v>-150012.729960982</v>
      </c>
      <c r="D29" s="52" t="n">
        <f aca="false">$F$17*LN(TAN(PI()/4+B29*PI()/360))</f>
        <v>5730117.4601995</v>
      </c>
      <c r="E29" s="52" t="n">
        <f aca="false">F17*E28*PI()/180</f>
        <v>-137511.6691309</v>
      </c>
      <c r="F29" s="52" t="n">
        <f aca="false">$F$17*LN(TAN(PI()/4+B29*PI()/360))</f>
        <v>5730117.4601995</v>
      </c>
      <c r="G29" s="52" t="n">
        <f aca="false">F17*G28*PI()/180</f>
        <v>-125010.608300819</v>
      </c>
      <c r="H29" s="52" t="n">
        <f aca="false">$F$17*LN(TAN(PI()/4+B29*PI()/360))</f>
        <v>5730117.4601995</v>
      </c>
      <c r="I29" s="52" t="n">
        <f aca="false">F17*I28*PI()/180</f>
        <v>-112509.547470737</v>
      </c>
      <c r="J29" s="52" t="n">
        <f aca="false">$F$17*LN(TAN(PI()/4+B29*PI()/360))</f>
        <v>5730117.4601995</v>
      </c>
      <c r="K29" s="52" t="n">
        <f aca="false">F17*K28*PI()/180</f>
        <v>-100008.486640655</v>
      </c>
      <c r="L29" s="53" t="n">
        <f aca="false">$F$17*LN(TAN(PI()/4+B29*PI()/360))</f>
        <v>5730117.4601995</v>
      </c>
      <c r="M29" s="1"/>
      <c r="N29" s="1"/>
      <c r="O29" s="1"/>
      <c r="P29" s="1"/>
    </row>
    <row r="30" customFormat="false" ht="12.8" hidden="false" customHeight="false" outlineLevel="0" collapsed="false">
      <c r="A30" s="22" t="s">
        <v>9</v>
      </c>
      <c r="B30" s="54" t="n">
        <f aca="false">B7</f>
        <v>45.6875</v>
      </c>
      <c r="C30" s="55" t="n">
        <f aca="false">F17*C28*PI()/180</f>
        <v>-150012.729960982</v>
      </c>
      <c r="D30" s="56" t="n">
        <f aca="false">$F$17*LN(TAN(PI()/4+B30*PI()/360))</f>
        <v>5720170.13352697</v>
      </c>
      <c r="E30" s="56" t="n">
        <f aca="false">F17*E28*PI()/180</f>
        <v>-137511.6691309</v>
      </c>
      <c r="F30" s="56" t="n">
        <f aca="false">$F$17*LN(TAN(PI()/4+B30*PI()/360))</f>
        <v>5720170.13352697</v>
      </c>
      <c r="G30" s="56" t="n">
        <f aca="false">F17*G28*PI()/180</f>
        <v>-125010.608300819</v>
      </c>
      <c r="H30" s="56" t="n">
        <f aca="false">$F$17*LN(TAN(PI()/4+B30*PI()/360))</f>
        <v>5720170.13352697</v>
      </c>
      <c r="I30" s="56" t="n">
        <f aca="false">F17*I28*PI()/180</f>
        <v>-112509.547470737</v>
      </c>
      <c r="J30" s="56" t="n">
        <f aca="false">$F$17*LN(TAN(PI()/4+B30*PI()/360))</f>
        <v>5720170.13352697</v>
      </c>
      <c r="K30" s="56" t="n">
        <f aca="false">F17*K28*PI()/180</f>
        <v>-100008.486640655</v>
      </c>
      <c r="L30" s="57" t="n">
        <f aca="false">$F$17*LN(TAN(PI()/4+B30*PI()/360))</f>
        <v>5720170.13352697</v>
      </c>
      <c r="M30" s="1"/>
      <c r="N30" s="1"/>
      <c r="O30" s="1"/>
      <c r="P30" s="1"/>
    </row>
    <row r="31" customFormat="false" ht="12.8" hidden="false" customHeight="false" outlineLevel="0" collapsed="false">
      <c r="A31" s="24" t="s">
        <v>10</v>
      </c>
      <c r="B31" s="54" t="n">
        <f aca="false">B8</f>
        <v>45.625</v>
      </c>
      <c r="C31" s="55" t="n">
        <f aca="false">F17*C28*PI()/180</f>
        <v>-150012.729960982</v>
      </c>
      <c r="D31" s="56" t="n">
        <f aca="false">$F$17*LN(TAN(PI()/4+B31*PI()/360))</f>
        <v>5710233.91508148</v>
      </c>
      <c r="E31" s="56" t="n">
        <f aca="false">F17*E28*PI()/180</f>
        <v>-137511.6691309</v>
      </c>
      <c r="F31" s="56" t="n">
        <f aca="false">$F$17*LN(TAN(PI()/4+B31*PI()/360))</f>
        <v>5710233.91508148</v>
      </c>
      <c r="G31" s="56" t="n">
        <f aca="false">F17*G28*PI()/180</f>
        <v>-125010.608300819</v>
      </c>
      <c r="H31" s="56" t="n">
        <f aca="false">$F$17*LN(TAN(PI()/4+B31*PI()/360))</f>
        <v>5710233.91508148</v>
      </c>
      <c r="I31" s="56" t="n">
        <f aca="false">F17*I28*PI()/180</f>
        <v>-112509.547470737</v>
      </c>
      <c r="J31" s="56" t="n">
        <f aca="false">$F$17*LN(TAN(PI()/4+B31*PI()/360))</f>
        <v>5710233.91508148</v>
      </c>
      <c r="K31" s="56" t="n">
        <f aca="false">F17*K28*PI()/180</f>
        <v>-100008.486640655</v>
      </c>
      <c r="L31" s="57" t="n">
        <f aca="false">$F$17*LN(TAN(PI()/4+B31*PI()/360))</f>
        <v>5710233.91508148</v>
      </c>
      <c r="M31" s="1"/>
      <c r="N31" s="1"/>
      <c r="O31" s="1"/>
      <c r="P31" s="1"/>
    </row>
    <row r="32" customFormat="false" ht="12.8" hidden="false" customHeight="false" outlineLevel="0" collapsed="false">
      <c r="A32" s="22" t="s">
        <v>11</v>
      </c>
      <c r="B32" s="54" t="n">
        <f aca="false">B9</f>
        <v>45.5625</v>
      </c>
      <c r="C32" s="55" t="n">
        <f aca="false">F17*C28*PI()/180</f>
        <v>-150012.729960982</v>
      </c>
      <c r="D32" s="56" t="n">
        <f aca="false">$F$17*LN(TAN(PI()/4+B32*PI()/360))</f>
        <v>5700308.76828461</v>
      </c>
      <c r="E32" s="56" t="n">
        <f aca="false">F17*E28*PI()/180</f>
        <v>-137511.6691309</v>
      </c>
      <c r="F32" s="56" t="n">
        <f aca="false">$F$17*LN(TAN(PI()/4+B32*PI()/360))</f>
        <v>5700308.76828461</v>
      </c>
      <c r="G32" s="56" t="n">
        <f aca="false">F17*G28*PI()/180</f>
        <v>-125010.608300819</v>
      </c>
      <c r="H32" s="56" t="n">
        <f aca="false">$F$17*LN(TAN(PI()/4+B32*PI()/360))</f>
        <v>5700308.76828461</v>
      </c>
      <c r="I32" s="56" t="n">
        <f aca="false">F17*I28*PI()/180</f>
        <v>-112509.547470737</v>
      </c>
      <c r="J32" s="56" t="n">
        <f aca="false">$F$17*LN(TAN(PI()/4+B32*PI()/360))</f>
        <v>5700308.76828461</v>
      </c>
      <c r="K32" s="56" t="n">
        <f aca="false">F17*K28*PI()/180</f>
        <v>-100008.486640655</v>
      </c>
      <c r="L32" s="57" t="n">
        <f aca="false">$F$17*LN(TAN(PI()/4+B32*PI()/360))</f>
        <v>5700308.76828461</v>
      </c>
      <c r="M32" s="1"/>
      <c r="N32" s="1"/>
      <c r="O32" s="1"/>
      <c r="P32" s="1"/>
    </row>
    <row r="33" customFormat="false" ht="12.8" hidden="false" customHeight="false" outlineLevel="0" collapsed="false">
      <c r="A33" s="25" t="s">
        <v>12</v>
      </c>
      <c r="B33" s="58" t="n">
        <f aca="false">B10</f>
        <v>45.5</v>
      </c>
      <c r="C33" s="59" t="n">
        <f aca="false">F17*C28*PI()/180</f>
        <v>-150012.729960982</v>
      </c>
      <c r="D33" s="60" t="n">
        <f aca="false">$F$17*LN(TAN(PI()/4+B33*PI()/360))</f>
        <v>5690394.65670637</v>
      </c>
      <c r="E33" s="60" t="n">
        <f aca="false">F17*E28*PI()/180</f>
        <v>-137511.6691309</v>
      </c>
      <c r="F33" s="60" t="n">
        <f aca="false">$F$17*LN(TAN(PI()/4+B33*PI()/360))</f>
        <v>5690394.65670637</v>
      </c>
      <c r="G33" s="60" t="n">
        <f aca="false">F17*G28*PI()/180</f>
        <v>-125010.608300819</v>
      </c>
      <c r="H33" s="60" t="n">
        <f aca="false">$F$17*LN(TAN(PI()/4+B33*PI()/360))</f>
        <v>5690394.65670637</v>
      </c>
      <c r="I33" s="60" t="n">
        <f aca="false">F17*I28*PI()/180</f>
        <v>-112509.547470737</v>
      </c>
      <c r="J33" s="60" t="n">
        <f aca="false">$F$17*LN(TAN(PI()/4+B33*PI()/360))</f>
        <v>5690394.65670637</v>
      </c>
      <c r="K33" s="60" t="n">
        <f aca="false">F17*K28*PI()/180</f>
        <v>-100008.486640655</v>
      </c>
      <c r="L33" s="61" t="n">
        <f aca="false">$F$17*LN(TAN(PI()/4+B33*PI()/360))</f>
        <v>5690394.65670637</v>
      </c>
      <c r="M33" s="1"/>
      <c r="N33" s="1"/>
      <c r="O33" s="1"/>
      <c r="P33" s="1"/>
    </row>
    <row r="35" customFormat="false" ht="12.8" hidden="false" customHeight="false" outlineLevel="0" collapsed="false">
      <c r="A35" s="30" t="s">
        <v>35</v>
      </c>
    </row>
    <row r="37" customFormat="false" ht="12.8" hidden="false" customHeight="false" outlineLevel="0" collapsed="false">
      <c r="A37" s="62" t="s">
        <v>36</v>
      </c>
      <c r="B37" s="63" t="n">
        <f aca="false">K29-C29</f>
        <v>50004.2433203274</v>
      </c>
    </row>
    <row r="38" customFormat="false" ht="12.8" hidden="false" customHeight="false" outlineLevel="0" collapsed="false">
      <c r="A38" s="64" t="s">
        <v>37</v>
      </c>
      <c r="B38" s="42" t="n">
        <f aca="false">G29-C29</f>
        <v>25002.1216601637</v>
      </c>
    </row>
    <row r="39" customFormat="false" ht="12.8" hidden="false" customHeight="false" outlineLevel="0" collapsed="false">
      <c r="A39" s="64" t="s">
        <v>38</v>
      </c>
      <c r="B39" s="42" t="n">
        <f aca="false">E29-C29</f>
        <v>12501.0608300818</v>
      </c>
    </row>
    <row r="40" customFormat="false" ht="12.8" hidden="false" customHeight="false" outlineLevel="0" collapsed="false">
      <c r="A40" s="64" t="s">
        <v>25</v>
      </c>
      <c r="B40" s="42" t="n">
        <f aca="false">D29-D33</f>
        <v>39722.8034931356</v>
      </c>
    </row>
    <row r="41" customFormat="false" ht="12.8" hidden="false" customHeight="false" outlineLevel="0" collapsed="false">
      <c r="A41" s="64" t="s">
        <v>39</v>
      </c>
      <c r="B41" s="42" t="n">
        <f aca="false">D31-D33</f>
        <v>19839.2583751194</v>
      </c>
    </row>
    <row r="42" customFormat="false" ht="12.8" hidden="false" customHeight="false" outlineLevel="0" collapsed="false">
      <c r="A42" s="64" t="s">
        <v>40</v>
      </c>
      <c r="B42" s="42" t="n">
        <f aca="false">D32-D33</f>
        <v>9914.11157824658</v>
      </c>
    </row>
    <row r="43" customFormat="false" ht="12.8" hidden="false" customHeight="false" outlineLevel="0" collapsed="false">
      <c r="A43" s="65" t="s">
        <v>41</v>
      </c>
      <c r="B43" s="47" t="n">
        <f aca="false">D29-D30</f>
        <v>9947.3266725326</v>
      </c>
    </row>
    <row r="45" customFormat="false" ht="12.8" hidden="false" customHeight="false" outlineLevel="0" collapsed="false">
      <c r="A45" s="1" t="s">
        <v>42</v>
      </c>
    </row>
    <row r="47" customFormat="false" ht="12.8" hidden="false" customHeight="false" outlineLevel="0" collapsed="false">
      <c r="C47" s="3" t="s">
        <v>1</v>
      </c>
      <c r="D47" s="3"/>
      <c r="E47" s="3"/>
      <c r="F47" s="3"/>
      <c r="G47" s="3"/>
      <c r="H47" s="4" t="s">
        <v>2</v>
      </c>
      <c r="I47" s="4"/>
      <c r="J47" s="4"/>
      <c r="K47" s="4"/>
      <c r="L47" s="4"/>
    </row>
    <row r="48" customFormat="false" ht="12.8" hidden="false" customHeight="false" outlineLevel="0" collapsed="false">
      <c r="A48" s="5"/>
      <c r="B48" s="66"/>
      <c r="C48" s="7" t="s">
        <v>3</v>
      </c>
      <c r="D48" s="8" t="s">
        <v>4</v>
      </c>
      <c r="E48" s="6" t="s">
        <v>5</v>
      </c>
      <c r="F48" s="8" t="s">
        <v>6</v>
      </c>
      <c r="G48" s="9" t="s">
        <v>7</v>
      </c>
      <c r="H48" s="6" t="s">
        <v>3</v>
      </c>
      <c r="I48" s="8" t="s">
        <v>4</v>
      </c>
      <c r="J48" s="6" t="s">
        <v>5</v>
      </c>
      <c r="K48" s="8" t="s">
        <v>6</v>
      </c>
      <c r="L48" s="9" t="s">
        <v>7</v>
      </c>
    </row>
    <row r="49" customFormat="false" ht="12.8" hidden="false" customHeight="false" outlineLevel="0" collapsed="false">
      <c r="A49" s="67"/>
      <c r="B49" s="68"/>
      <c r="C49" s="69" t="n">
        <f aca="false">C5</f>
        <v>-1.35</v>
      </c>
      <c r="D49" s="27" t="n">
        <f aca="false">D5</f>
        <v>-1.2375</v>
      </c>
      <c r="E49" s="27" t="n">
        <f aca="false">E5</f>
        <v>-1.125</v>
      </c>
      <c r="F49" s="27" t="n">
        <f aca="false">F5</f>
        <v>-1.0125</v>
      </c>
      <c r="G49" s="58" t="n">
        <f aca="false">G5</f>
        <v>-0.9</v>
      </c>
      <c r="H49" s="27" t="n">
        <f aca="false">H5</f>
        <v>-1.35</v>
      </c>
      <c r="I49" s="27" t="n">
        <f aca="false">I5</f>
        <v>-1.2375</v>
      </c>
      <c r="J49" s="27" t="n">
        <f aca="false">J5</f>
        <v>-1.125</v>
      </c>
      <c r="K49" s="27" t="n">
        <f aca="false">K5</f>
        <v>-1.0125</v>
      </c>
      <c r="L49" s="58" t="n">
        <f aca="false">L5</f>
        <v>-0.9</v>
      </c>
    </row>
    <row r="50" customFormat="false" ht="12.8" hidden="false" customHeight="false" outlineLevel="0" collapsed="false">
      <c r="A50" s="7" t="s">
        <v>8</v>
      </c>
      <c r="B50" s="50" t="n">
        <f aca="false">B6</f>
        <v>45.75</v>
      </c>
      <c r="C50" s="70" t="n">
        <f aca="false">1/COS(B50*PI()/180)</f>
        <v>1.43309497270411</v>
      </c>
      <c r="D50" s="71" t="n">
        <f aca="false">1/COS(B50*PI()/180)</f>
        <v>1.43309497270411</v>
      </c>
      <c r="E50" s="71" t="n">
        <f aca="false">1/COS(B50*PI()/180)</f>
        <v>1.43309497270411</v>
      </c>
      <c r="F50" s="71" t="n">
        <f aca="false">1/COS(B50*PI()/180)</f>
        <v>1.43309497270411</v>
      </c>
      <c r="G50" s="50" t="n">
        <f aca="false">1/COS(B50*PI()/180)</f>
        <v>1.43309497270411</v>
      </c>
      <c r="H50" s="70" t="n">
        <f aca="false">1/COS(B50*PI()/180)</f>
        <v>1.43309497270411</v>
      </c>
      <c r="I50" s="72" t="n">
        <f aca="false">1/COS(B50*PI()/180)</f>
        <v>1.43309497270411</v>
      </c>
      <c r="J50" s="71" t="n">
        <f aca="false">1/COS(B50*PI()/180)</f>
        <v>1.43309497270411</v>
      </c>
      <c r="K50" s="71" t="n">
        <f aca="false">1/COS(B50*PI()/180)</f>
        <v>1.43309497270411</v>
      </c>
      <c r="L50" s="50" t="n">
        <f aca="false">1/COS(B50*PI()/180)</f>
        <v>1.43309497270411</v>
      </c>
    </row>
    <row r="51" customFormat="false" ht="12.8" hidden="false" customHeight="false" outlineLevel="0" collapsed="false">
      <c r="A51" s="22" t="s">
        <v>9</v>
      </c>
      <c r="B51" s="54" t="n">
        <f aca="false">B7</f>
        <v>45.6875</v>
      </c>
      <c r="C51" s="73" t="n">
        <f aca="false">1/COS(B51*PI()/180)</f>
        <v>1.43149288317039</v>
      </c>
      <c r="D51" s="19" t="n">
        <f aca="false">1/COS(B51*PI()/180)</f>
        <v>1.43149288317039</v>
      </c>
      <c r="E51" s="19" t="n">
        <f aca="false">1/COS(B51*PI()/180)</f>
        <v>1.43149288317039</v>
      </c>
      <c r="F51" s="19" t="n">
        <f aca="false">1/COS(B51*PI()/180)</f>
        <v>1.43149288317039</v>
      </c>
      <c r="G51" s="54" t="n">
        <f aca="false">1/COS(B51*PI()/180)</f>
        <v>1.43149288317039</v>
      </c>
      <c r="H51" s="73" t="n">
        <f aca="false">1/COS(B51*PI()/180)</f>
        <v>1.43149288317039</v>
      </c>
      <c r="I51" s="74" t="n">
        <f aca="false">1/COS(B51*PI()/180)</f>
        <v>1.43149288317039</v>
      </c>
      <c r="J51" s="19" t="n">
        <f aca="false">1/COS(B51*PI()/180)</f>
        <v>1.43149288317039</v>
      </c>
      <c r="K51" s="19" t="n">
        <f aca="false">1/COS(B51*PI()/180)</f>
        <v>1.43149288317039</v>
      </c>
      <c r="L51" s="54" t="n">
        <f aca="false">1/COS(B51*PI()/180)</f>
        <v>1.43149288317039</v>
      </c>
    </row>
    <row r="52" customFormat="false" ht="12.8" hidden="false" customHeight="false" outlineLevel="0" collapsed="false">
      <c r="A52" s="24" t="s">
        <v>10</v>
      </c>
      <c r="B52" s="54" t="n">
        <f aca="false">B8</f>
        <v>45.625</v>
      </c>
      <c r="C52" s="73" t="n">
        <f aca="false">1/COS(B52*PI()/180)</f>
        <v>1.42989607121159</v>
      </c>
      <c r="D52" s="19" t="n">
        <f aca="false">1/COS(B52*PI()/180)</f>
        <v>1.42989607121159</v>
      </c>
      <c r="E52" s="19" t="n">
        <f aca="false">1/COS(B52*PI()/180)</f>
        <v>1.42989607121159</v>
      </c>
      <c r="F52" s="19" t="n">
        <f aca="false">1/COS(B52*PI()/180)</f>
        <v>1.42989607121159</v>
      </c>
      <c r="G52" s="54" t="n">
        <f aca="false">1/COS(B52*PI()/180)</f>
        <v>1.42989607121159</v>
      </c>
      <c r="H52" s="73" t="n">
        <f aca="false">1/COS(B52*PI()/180)</f>
        <v>1.42989607121159</v>
      </c>
      <c r="I52" s="74" t="n">
        <f aca="false">1/COS(B52*PI()/180)</f>
        <v>1.42989607121159</v>
      </c>
      <c r="J52" s="19" t="n">
        <f aca="false">1/COS(B52*PI()/180)</f>
        <v>1.42989607121159</v>
      </c>
      <c r="K52" s="19" t="n">
        <f aca="false">1/COS(B52*PI()/180)</f>
        <v>1.42989607121159</v>
      </c>
      <c r="L52" s="54" t="n">
        <f aca="false">1/COS(B52*PI()/180)</f>
        <v>1.42989607121159</v>
      </c>
    </row>
    <row r="53" customFormat="false" ht="12.8" hidden="false" customHeight="false" outlineLevel="0" collapsed="false">
      <c r="A53" s="22" t="s">
        <v>11</v>
      </c>
      <c r="B53" s="54" t="n">
        <f aca="false">B9</f>
        <v>45.5625</v>
      </c>
      <c r="C53" s="73" t="n">
        <f aca="false">1/COS(B53*PI()/180)</f>
        <v>1.42830451539239</v>
      </c>
      <c r="D53" s="19" t="n">
        <f aca="false">1/COS(B53*PI()/180)</f>
        <v>1.42830451539239</v>
      </c>
      <c r="E53" s="19" t="n">
        <f aca="false">1/COS(B53*PI()/180)</f>
        <v>1.42830451539239</v>
      </c>
      <c r="F53" s="19" t="n">
        <f aca="false">1/COS(B53*PI()/180)</f>
        <v>1.42830451539239</v>
      </c>
      <c r="G53" s="54" t="n">
        <f aca="false">1/COS(B53*PI()/180)</f>
        <v>1.42830451539239</v>
      </c>
      <c r="H53" s="73" t="n">
        <f aca="false">1/COS(B53*PI()/180)</f>
        <v>1.42830451539239</v>
      </c>
      <c r="I53" s="74" t="n">
        <f aca="false">1/COS(B53*PI()/180)</f>
        <v>1.42830451539239</v>
      </c>
      <c r="J53" s="19" t="n">
        <f aca="false">1/COS(B53*PI()/180)</f>
        <v>1.42830451539239</v>
      </c>
      <c r="K53" s="19" t="n">
        <f aca="false">1/COS(B53*PI()/180)</f>
        <v>1.42830451539239</v>
      </c>
      <c r="L53" s="54" t="n">
        <f aca="false">1/COS(B53*PI()/180)</f>
        <v>1.42830451539239</v>
      </c>
    </row>
    <row r="54" customFormat="false" ht="12.8" hidden="false" customHeight="false" outlineLevel="0" collapsed="false">
      <c r="A54" s="25" t="s">
        <v>12</v>
      </c>
      <c r="B54" s="58" t="n">
        <f aca="false">B10</f>
        <v>45.5</v>
      </c>
      <c r="C54" s="69" t="n">
        <f aca="false">1/COS(B54*PI()/180)</f>
        <v>1.42671819439984</v>
      </c>
      <c r="D54" s="27" t="n">
        <f aca="false">1/COS(B54*PI()/180)</f>
        <v>1.42671819439984</v>
      </c>
      <c r="E54" s="27" t="n">
        <f aca="false">1/COS(B54*PI()/180)</f>
        <v>1.42671819439984</v>
      </c>
      <c r="F54" s="27" t="n">
        <f aca="false">1/COS(B54*PI()/180)</f>
        <v>1.42671819439984</v>
      </c>
      <c r="G54" s="58" t="n">
        <f aca="false">1/COS(B54*PI()/180)</f>
        <v>1.42671819439984</v>
      </c>
      <c r="H54" s="69" t="n">
        <f aca="false">1/COS(B54*PI()/180)</f>
        <v>1.42671819439984</v>
      </c>
      <c r="I54" s="75" t="n">
        <f aca="false">1/COS(B54*PI()/180)</f>
        <v>1.42671819439984</v>
      </c>
      <c r="J54" s="27" t="n">
        <f aca="false">1/COS(B54*PI()/180)</f>
        <v>1.42671819439984</v>
      </c>
      <c r="K54" s="27" t="n">
        <f aca="false">1/COS(B54*PI()/180)</f>
        <v>1.42671819439984</v>
      </c>
      <c r="L54" s="58" t="n">
        <f aca="false">1/COS(B54*PI()/180)</f>
        <v>1.42671819439984</v>
      </c>
    </row>
    <row r="56" customFormat="false" ht="12.8" hidden="false" customHeight="false" outlineLevel="0" collapsed="false">
      <c r="A56" s="1" t="s">
        <v>43</v>
      </c>
    </row>
    <row r="57" customFormat="false" ht="12.8" hidden="false" customHeight="false" outlineLevel="0" collapsed="false">
      <c r="A57" s="5"/>
      <c r="B57" s="8" t="s">
        <v>44</v>
      </c>
      <c r="C57" s="8" t="s">
        <v>45</v>
      </c>
      <c r="D57" s="76" t="s">
        <v>46</v>
      </c>
    </row>
    <row r="58" customFormat="false" ht="12.8" hidden="false" customHeight="false" outlineLevel="0" collapsed="false">
      <c r="A58" s="77" t="s">
        <v>31</v>
      </c>
      <c r="B58" s="78" t="n">
        <f aca="false">B14*$C$54</f>
        <v>49781.7416857533</v>
      </c>
      <c r="C58" s="79" t="n">
        <f aca="false">B37</f>
        <v>50004.2433203274</v>
      </c>
      <c r="D58" s="63" t="n">
        <f aca="false">C58-B58</f>
        <v>222.501634574161</v>
      </c>
    </row>
    <row r="59" customFormat="false" ht="12.8" hidden="false" customHeight="false" outlineLevel="0" collapsed="false">
      <c r="A59" s="80" t="s">
        <v>32</v>
      </c>
      <c r="B59" s="41" t="n">
        <f aca="false">B15*$C$54</f>
        <v>50004.2433203274</v>
      </c>
      <c r="C59" s="81" t="n">
        <f aca="false">B37</f>
        <v>50004.2433203274</v>
      </c>
      <c r="D59" s="42" t="n">
        <f aca="false">C59-B59</f>
        <v>0</v>
      </c>
    </row>
    <row r="60" customFormat="false" ht="12.8" hidden="false" customHeight="false" outlineLevel="0" collapsed="false">
      <c r="A60" s="80" t="s">
        <v>20</v>
      </c>
      <c r="B60" s="41" t="n">
        <f aca="false">B16*$C$54</f>
        <v>39634.424301282</v>
      </c>
      <c r="C60" s="81" t="n">
        <f aca="false">B40</f>
        <v>39722.8034931356</v>
      </c>
      <c r="D60" s="42" t="n">
        <f aca="false">C60-B60</f>
        <v>88.3791918536299</v>
      </c>
    </row>
    <row r="61" customFormat="false" ht="12.8" hidden="false" customHeight="false" outlineLevel="0" collapsed="false">
      <c r="A61" s="64" t="s">
        <v>22</v>
      </c>
      <c r="B61" s="41" t="n">
        <f aca="false">B17*$C$54</f>
        <v>222.501634574159</v>
      </c>
      <c r="C61" s="81" t="n">
        <v>0</v>
      </c>
      <c r="D61" s="42" t="n">
        <f aca="false">C61-B61</f>
        <v>-222.501634574159</v>
      </c>
    </row>
    <row r="62" customFormat="false" ht="12.8" hidden="false" customHeight="false" outlineLevel="0" collapsed="false">
      <c r="A62" s="65" t="s">
        <v>25</v>
      </c>
      <c r="B62" s="46" t="n">
        <f aca="false">B18*$C$54</f>
        <v>39634.2681646792</v>
      </c>
      <c r="C62" s="82" t="n">
        <f aca="false">B40</f>
        <v>39722.8034931356</v>
      </c>
      <c r="D62" s="47" t="n">
        <f aca="false">C62-B62</f>
        <v>88.5353284563898</v>
      </c>
      <c r="E62" s="1" t="s">
        <v>47</v>
      </c>
      <c r="H62" s="83" t="n">
        <f aca="false">C62/B62</f>
        <v>1.00223380757501</v>
      </c>
    </row>
    <row r="64" customFormat="false" ht="12.8" hidden="false" customHeight="false" outlineLevel="0" collapsed="false">
      <c r="A64" s="1" t="s">
        <v>48</v>
      </c>
    </row>
    <row r="65" customFormat="false" ht="12.8" hidden="false" customHeight="false" outlineLevel="0" collapsed="false">
      <c r="B65" s="84" t="s">
        <v>44</v>
      </c>
      <c r="C65" s="85" t="s">
        <v>45</v>
      </c>
      <c r="D65" s="4" t="s">
        <v>46</v>
      </c>
    </row>
    <row r="66" customFormat="false" ht="12.8" hidden="false" customHeight="false" outlineLevel="0" collapsed="false">
      <c r="A66" s="77" t="s">
        <v>31</v>
      </c>
      <c r="B66" s="86" t="n">
        <f aca="false">B58</f>
        <v>49781.7416857533</v>
      </c>
      <c r="C66" s="87" t="n">
        <f aca="false">C58</f>
        <v>50004.2433203274</v>
      </c>
      <c r="D66" s="88" t="n">
        <f aca="false">C66-B66</f>
        <v>222.501634574161</v>
      </c>
    </row>
    <row r="67" customFormat="false" ht="12.8" hidden="false" customHeight="false" outlineLevel="0" collapsed="false">
      <c r="A67" s="80" t="s">
        <v>32</v>
      </c>
      <c r="B67" s="89" t="n">
        <f aca="false">B59</f>
        <v>50004.2433203274</v>
      </c>
      <c r="C67" s="90" t="n">
        <f aca="false">C59</f>
        <v>50004.2433203274</v>
      </c>
      <c r="D67" s="91" t="n">
        <f aca="false">C67-B67</f>
        <v>0</v>
      </c>
    </row>
    <row r="68" customFormat="false" ht="12.8" hidden="false" customHeight="false" outlineLevel="0" collapsed="false">
      <c r="A68" s="64" t="s">
        <v>22</v>
      </c>
      <c r="B68" s="89" t="n">
        <f aca="false">B61</f>
        <v>222.501634574159</v>
      </c>
      <c r="C68" s="90" t="n">
        <f aca="false">C61</f>
        <v>0</v>
      </c>
      <c r="D68" s="91" t="n">
        <f aca="false">C68-B68</f>
        <v>-222.501634574159</v>
      </c>
    </row>
    <row r="69" customFormat="false" ht="12.8" hidden="false" customHeight="false" outlineLevel="0" collapsed="false">
      <c r="A69" s="65" t="s">
        <v>25</v>
      </c>
      <c r="B69" s="92" t="n">
        <f aca="false">B62*H62</f>
        <v>39722.8034931356</v>
      </c>
      <c r="C69" s="93" t="n">
        <f aca="false">C62</f>
        <v>39722.8034931356</v>
      </c>
      <c r="D69" s="94" t="n">
        <f aca="false">C69-B69</f>
        <v>0</v>
      </c>
    </row>
    <row r="70" customFormat="false" ht="12.8" hidden="false" customHeight="false" outlineLevel="0" collapsed="false">
      <c r="A70" s="64" t="s">
        <v>39</v>
      </c>
      <c r="B70" s="86" t="n">
        <f aca="false">B69/2</f>
        <v>19861.4017465678</v>
      </c>
      <c r="C70" s="87" t="n">
        <f aca="false">B41</f>
        <v>19839.2583751194</v>
      </c>
      <c r="D70" s="95" t="n">
        <f aca="false">C70-B70</f>
        <v>-22.1433714483865</v>
      </c>
    </row>
    <row r="71" customFormat="false" ht="12.8" hidden="false" customHeight="false" outlineLevel="0" collapsed="false">
      <c r="A71" s="64" t="s">
        <v>40</v>
      </c>
      <c r="B71" s="89" t="n">
        <f aca="false">B69/4</f>
        <v>9930.7008732839</v>
      </c>
      <c r="C71" s="90" t="n">
        <f aca="false">B42</f>
        <v>9914.11157824658</v>
      </c>
      <c r="D71" s="96" t="n">
        <f aca="false">C71-B71</f>
        <v>-16.5892950373236</v>
      </c>
    </row>
    <row r="72" customFormat="false" ht="12.8" hidden="false" customHeight="false" outlineLevel="0" collapsed="false">
      <c r="A72" s="65" t="s">
        <v>41</v>
      </c>
      <c r="B72" s="92" t="n">
        <f aca="false">B69/4</f>
        <v>9930.7008732839</v>
      </c>
      <c r="C72" s="93" t="n">
        <f aca="false">B43</f>
        <v>9947.3266725326</v>
      </c>
      <c r="D72" s="97" t="n">
        <f aca="false">C72-B72</f>
        <v>16.6257992486935</v>
      </c>
    </row>
    <row r="74" customFormat="false" ht="12.8" hidden="false" customHeight="false" outlineLevel="0" collapsed="false">
      <c r="A74" s="1" t="s">
        <v>49</v>
      </c>
    </row>
    <row r="76" customFormat="false" ht="12.8" hidden="false" customHeight="false" outlineLevel="0" collapsed="false">
      <c r="C76" s="3" t="s">
        <v>1</v>
      </c>
      <c r="D76" s="3"/>
      <c r="E76" s="3"/>
      <c r="F76" s="3"/>
      <c r="G76" s="3"/>
      <c r="H76" s="4" t="s">
        <v>2</v>
      </c>
      <c r="I76" s="4"/>
      <c r="J76" s="4"/>
      <c r="K76" s="4"/>
      <c r="L76" s="4"/>
    </row>
    <row r="77" customFormat="false" ht="12.8" hidden="false" customHeight="false" outlineLevel="0" collapsed="false">
      <c r="A77" s="5"/>
      <c r="B77" s="9"/>
      <c r="C77" s="7" t="s">
        <v>3</v>
      </c>
      <c r="D77" s="8" t="s">
        <v>4</v>
      </c>
      <c r="E77" s="6" t="s">
        <v>5</v>
      </c>
      <c r="F77" s="8" t="s">
        <v>6</v>
      </c>
      <c r="G77" s="9" t="s">
        <v>7</v>
      </c>
      <c r="H77" s="6" t="s">
        <v>3</v>
      </c>
      <c r="I77" s="8" t="s">
        <v>4</v>
      </c>
      <c r="J77" s="6" t="s">
        <v>5</v>
      </c>
      <c r="K77" s="8" t="s">
        <v>6</v>
      </c>
      <c r="L77" s="9" t="s">
        <v>7</v>
      </c>
    </row>
    <row r="78" customFormat="false" ht="12.8" hidden="false" customHeight="false" outlineLevel="0" collapsed="false">
      <c r="A78" s="67"/>
      <c r="B78" s="98"/>
      <c r="C78" s="99" t="n">
        <f aca="false">C5</f>
        <v>-1.35</v>
      </c>
      <c r="D78" s="29" t="n">
        <f aca="false">D5</f>
        <v>-1.2375</v>
      </c>
      <c r="E78" s="29" t="n">
        <f aca="false">E5</f>
        <v>-1.125</v>
      </c>
      <c r="F78" s="29" t="n">
        <f aca="false">F5</f>
        <v>-1.0125</v>
      </c>
      <c r="G78" s="28" t="n">
        <f aca="false">G5</f>
        <v>-0.9</v>
      </c>
      <c r="H78" s="29" t="n">
        <f aca="false">H5</f>
        <v>-1.35</v>
      </c>
      <c r="I78" s="29" t="n">
        <f aca="false">I5</f>
        <v>-1.2375</v>
      </c>
      <c r="J78" s="29" t="n">
        <f aca="false">J5</f>
        <v>-1.125</v>
      </c>
      <c r="K78" s="29" t="n">
        <f aca="false">K5</f>
        <v>-1.0125</v>
      </c>
      <c r="L78" s="28" t="n">
        <f aca="false">L5</f>
        <v>-0.9</v>
      </c>
    </row>
    <row r="79" customFormat="false" ht="12.8" hidden="false" customHeight="false" outlineLevel="0" collapsed="false">
      <c r="A79" s="7" t="s">
        <v>8</v>
      </c>
      <c r="B79" s="54" t="n">
        <f aca="false">B6</f>
        <v>45.75</v>
      </c>
      <c r="C79" s="70" t="n">
        <f aca="false">C6*$C$54*$H$62</f>
        <v>1.4299052083099</v>
      </c>
      <c r="D79" s="71" t="n">
        <f aca="false">D6*$C$54*$H$62</f>
        <v>1.4299009835652</v>
      </c>
      <c r="E79" s="71" t="n">
        <f aca="false">E6*$C$54*$H$62</f>
        <v>1.4298995753142</v>
      </c>
      <c r="F79" s="71" t="n">
        <f aca="false">F6*$C$54*$H$62</f>
        <v>1.4299009835652</v>
      </c>
      <c r="G79" s="50" t="n">
        <f aca="false">G6*$C$54*$H$62</f>
        <v>1.4299052083099</v>
      </c>
      <c r="H79" s="100" t="n">
        <f aca="false">H6*$H$54*$B$15/$B$14</f>
        <v>1.43309497270411</v>
      </c>
      <c r="I79" s="72" t="n">
        <f aca="false">I6*$H$54*$B$15/$B$14</f>
        <v>1.43309497270411</v>
      </c>
      <c r="J79" s="72" t="n">
        <f aca="false">J6*$H$54*$B$15/$B$14</f>
        <v>1.43309497270411</v>
      </c>
      <c r="K79" s="72" t="n">
        <f aca="false">K6*$H$54*$B$15/$B$14</f>
        <v>1.43309497270411</v>
      </c>
      <c r="L79" s="101" t="n">
        <f aca="false">L6*$H$54*$B$15/$B$14</f>
        <v>1.43309497270411</v>
      </c>
    </row>
    <row r="80" customFormat="false" ht="12.8" hidden="false" customHeight="false" outlineLevel="0" collapsed="false">
      <c r="A80" s="22" t="s">
        <v>9</v>
      </c>
      <c r="B80" s="54" t="n">
        <f aca="false">B7</f>
        <v>45.6875</v>
      </c>
      <c r="C80" s="73" t="n">
        <f aca="false">C7*$C$54*$H$62</f>
        <v>1.4299052083099</v>
      </c>
      <c r="D80" s="102" t="n">
        <f aca="false">D7*$C$54*$H$62</f>
        <v>1.4299009835652</v>
      </c>
      <c r="E80" s="102" t="n">
        <f aca="false">E7*$C$54*$H$62</f>
        <v>1.4298995753142</v>
      </c>
      <c r="F80" s="102" t="n">
        <f aca="false">F7*$C$54*$H$62</f>
        <v>1.4299009835652</v>
      </c>
      <c r="G80" s="54" t="n">
        <f aca="false">G7*$C$54*$H$62</f>
        <v>1.4299052083099</v>
      </c>
      <c r="H80" s="73" t="n">
        <f aca="false">H7*$H$54*$B$15/($B$15/4+3*$B$14/4)</f>
        <v>1.43149288317039</v>
      </c>
      <c r="I80" s="102" t="n">
        <f aca="false">I7*$H$54*$B$15/($B$15/4+3*$B$14/4)</f>
        <v>1.43149288317039</v>
      </c>
      <c r="J80" s="102" t="n">
        <f aca="false">J7*$H$54*$B$15/($B$15/4+3*$B$14/4)</f>
        <v>1.43149288317039</v>
      </c>
      <c r="K80" s="102" t="n">
        <f aca="false">K7*$H$54*$B$15/($B$15/4+3*$B$14/4)</f>
        <v>1.43149288317039</v>
      </c>
      <c r="L80" s="54" t="n">
        <f aca="false">L7*$H$54*$B$15/($B$15/4+3*$B$14/4)</f>
        <v>1.43149288317039</v>
      </c>
    </row>
    <row r="81" customFormat="false" ht="12.8" hidden="false" customHeight="false" outlineLevel="0" collapsed="false">
      <c r="A81" s="24" t="s">
        <v>10</v>
      </c>
      <c r="B81" s="54" t="n">
        <f aca="false">B8</f>
        <v>45.625</v>
      </c>
      <c r="C81" s="73" t="n">
        <f aca="false">C8*$C$54*$H$62</f>
        <v>1.4299052083099</v>
      </c>
      <c r="D81" s="102" t="n">
        <f aca="false">D8*$C$54*$H$62</f>
        <v>1.4299009835652</v>
      </c>
      <c r="E81" s="102" t="n">
        <f aca="false">E8*$C$54*$H$62</f>
        <v>1.4298995753142</v>
      </c>
      <c r="F81" s="102" t="n">
        <f aca="false">F8*$C$54*$H$62</f>
        <v>1.4299009835652</v>
      </c>
      <c r="G81" s="54" t="n">
        <f aca="false">G8*$C$54*$H$62</f>
        <v>1.4299052083099</v>
      </c>
      <c r="H81" s="73" t="n">
        <f aca="false">H8*$H$54*$B$15/($B$15/2+$B$14/2)</f>
        <v>1.42989607121159</v>
      </c>
      <c r="I81" s="102" t="n">
        <f aca="false">I8*$H$54*$B$15/($B$15/2+$B$14/2)</f>
        <v>1.42989607121159</v>
      </c>
      <c r="J81" s="102" t="n">
        <f aca="false">J8*$H$54*$B$15/($B$15/2+$B$14/2)</f>
        <v>1.42989607121159</v>
      </c>
      <c r="K81" s="102" t="n">
        <f aca="false">K8*$H$54*$B$15/($B$15/2+$B$14/2)</f>
        <v>1.42989607121159</v>
      </c>
      <c r="L81" s="54" t="n">
        <f aca="false">L8*$H$54*$B$15/($B$15/2+$B$14/2)</f>
        <v>1.42989607121159</v>
      </c>
    </row>
    <row r="82" customFormat="false" ht="12.8" hidden="false" customHeight="false" outlineLevel="0" collapsed="false">
      <c r="A82" s="22" t="s">
        <v>11</v>
      </c>
      <c r="B82" s="54" t="n">
        <f aca="false">B9</f>
        <v>45.5625</v>
      </c>
      <c r="C82" s="73" t="n">
        <f aca="false">C9*$C$54*$H$62</f>
        <v>1.4299052083099</v>
      </c>
      <c r="D82" s="102" t="n">
        <f aca="false">D9*$C$54*$H$62</f>
        <v>1.4299009835652</v>
      </c>
      <c r="E82" s="102" t="n">
        <f aca="false">E9*$C$54*$H$62</f>
        <v>1.4298995753142</v>
      </c>
      <c r="F82" s="102" t="n">
        <f aca="false">F9*$C$54*$H$62</f>
        <v>1.4299009835652</v>
      </c>
      <c r="G82" s="54" t="n">
        <f aca="false">G9*$C$54*$H$62</f>
        <v>1.4299052083099</v>
      </c>
      <c r="H82" s="73" t="n">
        <f aca="false">H9*$H$54*$B$15/(3*$B$15/4+$B$14/4)</f>
        <v>1.42830451539239</v>
      </c>
      <c r="I82" s="102" t="n">
        <f aca="false">I9*$H$54*$B$15/(3*$B$15/4+$B$14/4)</f>
        <v>1.42830451539239</v>
      </c>
      <c r="J82" s="102" t="n">
        <f aca="false">J9*$H$54*$B$15/(3*$B$15/4+$B$14/4)</f>
        <v>1.42830451539239</v>
      </c>
      <c r="K82" s="102" t="n">
        <f aca="false">K9*$H$54*$B$15/(3*$B$15/4+$B$14/4)</f>
        <v>1.42830451539239</v>
      </c>
      <c r="L82" s="54" t="n">
        <f aca="false">L9*$H$54*$B$15/(3*$B$15/4+$B$14/4)</f>
        <v>1.42830451539239</v>
      </c>
    </row>
    <row r="83" customFormat="false" ht="12.8" hidden="false" customHeight="false" outlineLevel="0" collapsed="false">
      <c r="A83" s="25" t="s">
        <v>12</v>
      </c>
      <c r="B83" s="58" t="n">
        <f aca="false">B10</f>
        <v>45.5</v>
      </c>
      <c r="C83" s="69" t="n">
        <f aca="false">C10*$C$54*$H$62</f>
        <v>1.4299052083099</v>
      </c>
      <c r="D83" s="27" t="n">
        <f aca="false">D10*$C$54*$H$62</f>
        <v>1.4299009835652</v>
      </c>
      <c r="E83" s="27" t="n">
        <f aca="false">E10*$C$54*$H$62</f>
        <v>1.4298995753142</v>
      </c>
      <c r="F83" s="27" t="n">
        <f aca="false">F10*$C$54*$H$62</f>
        <v>1.4299009835652</v>
      </c>
      <c r="G83" s="58" t="n">
        <f aca="false">G10*$C$54*$H$62</f>
        <v>1.4299052083099</v>
      </c>
      <c r="H83" s="69" t="n">
        <f aca="false">H10*$H$54</f>
        <v>1.42671819439984</v>
      </c>
      <c r="I83" s="27" t="n">
        <f aca="false">I10*$H$54</f>
        <v>1.42671819439984</v>
      </c>
      <c r="J83" s="27" t="n">
        <f aca="false">J10*$H$54</f>
        <v>1.42671819439984</v>
      </c>
      <c r="K83" s="27" t="n">
        <f aca="false">K10*$H$54</f>
        <v>1.42671819439984</v>
      </c>
      <c r="L83" s="58" t="n">
        <f aca="false">L10*$H$54</f>
        <v>1.42671819439984</v>
      </c>
    </row>
  </sheetData>
  <mergeCells count="16">
    <mergeCell ref="C3:G3"/>
    <mergeCell ref="H3:L3"/>
    <mergeCell ref="C27:D27"/>
    <mergeCell ref="E27:F27"/>
    <mergeCell ref="G27:H27"/>
    <mergeCell ref="I27:J27"/>
    <mergeCell ref="K27:L27"/>
    <mergeCell ref="C28:D28"/>
    <mergeCell ref="E28:F28"/>
    <mergeCell ref="G28:H28"/>
    <mergeCell ref="I28:J28"/>
    <mergeCell ref="K28:L28"/>
    <mergeCell ref="C47:G47"/>
    <mergeCell ref="H47:L47"/>
    <mergeCell ref="C76:G76"/>
    <mergeCell ref="H76:L7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6" activeCellId="0" sqref="E2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03" width="13.13"/>
    <col collapsed="false" customWidth="false" hidden="false" outlineLevel="0" max="9" min="2" style="103" width="11.53"/>
  </cols>
  <sheetData>
    <row r="1" customFormat="false" ht="12.8" hidden="false" customHeight="false" outlineLevel="0" collapsed="false">
      <c r="A1" s="103" t="s">
        <v>50</v>
      </c>
      <c r="B1" s="103" t="s">
        <v>32</v>
      </c>
      <c r="C1" s="103" t="s">
        <v>31</v>
      </c>
      <c r="D1" s="103" t="s">
        <v>51</v>
      </c>
      <c r="E1" s="103" t="s">
        <v>52</v>
      </c>
      <c r="F1" s="103" t="s">
        <v>25</v>
      </c>
      <c r="G1" s="104" t="s">
        <v>53</v>
      </c>
      <c r="H1" s="103" t="s">
        <v>54</v>
      </c>
      <c r="I1" s="103" t="s">
        <v>55</v>
      </c>
    </row>
    <row r="2" customFormat="false" ht="12.8" hidden="false" customHeight="false" outlineLevel="0" collapsed="false">
      <c r="A2" s="103" t="s">
        <v>56</v>
      </c>
      <c r="B2" s="103" t="n">
        <v>25379.0717958877</v>
      </c>
      <c r="C2" s="103" t="n">
        <v>25190.8365266335</v>
      </c>
      <c r="D2" s="103" t="n">
        <v>188.235269254168</v>
      </c>
      <c r="E2" s="103" t="n">
        <v>27780.1351779597</v>
      </c>
      <c r="F2" s="103" t="n">
        <v>27779.975744708</v>
      </c>
      <c r="G2" s="103" t="n">
        <v>0.19411545420849</v>
      </c>
      <c r="H2" s="103" t="n">
        <v>0.999994260889997</v>
      </c>
      <c r="I2" s="103" t="n">
        <v>0.999997620177352</v>
      </c>
    </row>
    <row r="3" customFormat="false" ht="12.8" hidden="false" customHeight="false" outlineLevel="0" collapsed="false">
      <c r="A3" s="103" t="s">
        <v>57</v>
      </c>
      <c r="B3" s="103" t="n">
        <v>30267.2678584282</v>
      </c>
      <c r="C3" s="103" t="n">
        <v>30093.3048515235</v>
      </c>
      <c r="D3" s="103" t="n">
        <v>173.963006904745</v>
      </c>
      <c r="E3" s="103" t="n">
        <v>27780.1351779597</v>
      </c>
      <c r="F3" s="103" t="n">
        <v>27779.9990051074</v>
      </c>
      <c r="G3" s="103" t="n">
        <v>0.179397297911426</v>
      </c>
      <c r="H3" s="103" t="n">
        <v>0.999995098193318</v>
      </c>
      <c r="I3" s="103" t="n">
        <v>0.999997620177352</v>
      </c>
    </row>
    <row r="4" customFormat="false" ht="12.8" hidden="false" customHeight="false" outlineLevel="0" collapsed="false">
      <c r="A4" s="103" t="s">
        <v>58</v>
      </c>
      <c r="B4" s="103" t="n">
        <v>35048.4373975214</v>
      </c>
      <c r="C4" s="103" t="n">
        <v>34892.4839405265</v>
      </c>
      <c r="D4" s="103" t="n">
        <v>155.953456994888</v>
      </c>
      <c r="E4" s="103" t="n">
        <v>27780.1351779597</v>
      </c>
      <c r="F4" s="103" t="n">
        <v>27780.0257403683</v>
      </c>
      <c r="G4" s="103" t="n">
        <v>0.160825110507674</v>
      </c>
      <c r="H4" s="103" t="n">
        <v>0.999996060581035</v>
      </c>
      <c r="I4" s="103" t="n">
        <v>0.999997620177352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3.13"/>
  </cols>
  <sheetData>
    <row r="1" customFormat="false" ht="12.8" hidden="false" customHeight="false" outlineLevel="0" collapsed="false">
      <c r="A1" s="105" t="s">
        <v>50</v>
      </c>
      <c r="B1" s="105" t="s">
        <v>39</v>
      </c>
      <c r="C1" s="105" t="s">
        <v>40</v>
      </c>
      <c r="D1" s="105" t="s">
        <v>41</v>
      </c>
    </row>
    <row r="2" customFormat="false" ht="12.8" hidden="false" customHeight="false" outlineLevel="0" collapsed="false">
      <c r="A2" s="105" t="s">
        <v>56</v>
      </c>
      <c r="B2" s="106" t="n">
        <v>-51.1246129539795</v>
      </c>
      <c r="C2" s="106" t="n">
        <v>-38.2877984035295</v>
      </c>
      <c r="D2" s="106" t="n">
        <v>38.3992918694858</v>
      </c>
    </row>
    <row r="3" customFormat="false" ht="12.8" hidden="false" customHeight="false" outlineLevel="0" collapsed="false">
      <c r="A3" s="105" t="s">
        <v>57</v>
      </c>
      <c r="B3" s="106" t="n">
        <v>-33.163653079886</v>
      </c>
      <c r="C3" s="106" t="n">
        <v>-24.8420368817169</v>
      </c>
      <c r="D3" s="106" t="n">
        <v>24.9035190537106</v>
      </c>
    </row>
    <row r="4" customFormat="false" ht="12.8" hidden="false" customHeight="false" outlineLevel="0" collapsed="false">
      <c r="A4" s="105" t="s">
        <v>58</v>
      </c>
      <c r="B4" s="106" t="n">
        <v>-22.1433714483865</v>
      </c>
      <c r="C4" s="106" t="n">
        <v>-16.5892950373236</v>
      </c>
      <c r="D4" s="106" t="n">
        <v>16.6257992486935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7806</TotalTime>
  <Application>LibreOffice/7.6.4.1$MacOSX_AARCH64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2024-01-31T13:57:46Z</dcterms:created>
  <dc:creator>SM-T875</dc:creator>
  <dc:description/>
  <dc:language>ru-RU</dc:language>
  <cp:lastModifiedBy/>
  <dcterms:modified xsi:type="dcterms:W3CDTF">2024-02-22T21:20:00Z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631c37ee01e444c799e7e9661b71cabd</vt:lpwstr>
  </property>
</Properties>
</file>