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Геометрия листов" sheetId="1" state="visible" r:id="rId3"/>
    <sheet name="Расчет по 3 меридианам" sheetId="2" state="visible" r:id="rId4"/>
    <sheet name="Кол-во точек" sheetId="3" state="visible" r:id="rId5"/>
  </sheets>
  <definedNames>
    <definedName function="false" hidden="false" localSheetId="1" name="solver_acr" vbProcedure="false">0</definedName>
    <definedName function="false" hidden="false" localSheetId="1" name="solver_adj" vbProcedure="false">'Расчет по 3 меридианам'!$K$165</definedName>
    <definedName function="false" hidden="false" localSheetId="1" name="solver_alg" vbProcedure="false">1</definedName>
    <definedName function="false" hidden="false" localSheetId="1" name="solver_asr" vbProcedure="false">0.5</definedName>
    <definedName function="false" hidden="false" localSheetId="1" name="solver_bbd" vbProcedure="false">0</definedName>
    <definedName function="false" hidden="false" localSheetId="1" name="solver_ccoeff" vbProcedure="false">0.729</definedName>
    <definedName function="false" hidden="false" localSheetId="1" name="solver_cog" vbProcedure="false">1.494</definedName>
    <definedName function="false" hidden="false" localSheetId="1" name="solver_crpb" vbProcedure="false">0.9</definedName>
    <definedName function="false" hidden="false" localSheetId="1" name="solver_eng" vbProcedure="false">1</definedName>
    <definedName function="false" hidden="false" localSheetId="1" name="solver_enst" vbProcedure="false">1</definedName>
    <definedName function="false" hidden="false" localSheetId="1" name="solver_eps" vbProcedure="false">0</definedName>
    <definedName function="false" hidden="false" localSheetId="1" name="solver_gvr" vbProcedure="false">1</definedName>
    <definedName function="false" hidden="false" localSheetId="1" name="solver_int" vbProcedure="false">0</definedName>
    <definedName function="false" hidden="false" localSheetId="1" name="solver_lcy" vbProcedure="false">2000</definedName>
    <definedName function="false" hidden="false" localSheetId="1" name="solver_lhs1" vbProcedure="false">'Расчет по 3 меридианам'!$K$165</definedName>
    <definedName function="false" hidden="false" localSheetId="1" name="solver_lhs2" vbProcedure="false">'Расчет по 3 меридианам'!$K$165</definedName>
    <definedName function="false" hidden="false" localSheetId="1" name="solver_lo_eng" vbProcedure="false">"com.sun.star.comp.Calc.SwarmSolver"</definedName>
    <definedName function="false" hidden="false" localSheetId="1" name="solver_mtpb" vbProcedure="false">0</definedName>
    <definedName function="false" hidden="false" localSheetId="1" name="solver_neg" vbProcedure="false">2</definedName>
    <definedName function="false" hidden="false" localSheetId="1" name="solver_num" vbProcedure="false">2</definedName>
    <definedName function="false" hidden="false" localSheetId="1" name="solver_opt" vbProcedure="false">'Расчет по 3 меридианам'!$S$162</definedName>
    <definedName function="false" hidden="false" localSheetId="1" name="solver_prng" vbProcedure="false">0</definedName>
    <definedName function="false" hidden="false" localSheetId="1" name="solver_rel1" vbProcedure="false">1</definedName>
    <definedName function="false" hidden="false" localSheetId="1" name="solver_rel2" vbProcedure="false">3</definedName>
    <definedName function="false" hidden="false" localSheetId="1" name="solver_rhs1" vbProcedure="false">80</definedName>
    <definedName function="false" hidden="false" localSheetId="1" name="solver_rhs2" vbProcedure="false">40</definedName>
    <definedName function="false" hidden="false" localSheetId="1" name="solver_rsp" vbProcedure="false">0</definedName>
    <definedName function="false" hidden="false" localSheetId="1" name="solver_slim" vbProcedure="false">70</definedName>
    <definedName function="false" hidden="false" localSheetId="1" name="solver_smax" vbProcedure="false">0.5</definedName>
    <definedName function="false" hidden="false" localSheetId="1" name="solver_smin" vbProcedure="false">0.5</definedName>
    <definedName function="false" hidden="false" localSheetId="1" name="solver_soc" vbProcedure="false">1.494</definedName>
    <definedName function="false" hidden="false" localSheetId="1" name="solver_ssz" vbProcedure="false">70</definedName>
    <definedName function="false" hidden="false" localSheetId="1" name="solver_stol" vbProcedure="false">1E-022</definedName>
    <definedName function="false" hidden="false" localSheetId="1" name="solver_tim" vbProcedure="false">60000</definedName>
    <definedName function="false" hidden="false" localSheetId="1" name="solver_typ" vbProcedure="false">2</definedName>
    <definedName function="false" hidden="false" localSheetId="1" name="solver_vrt" vbProcedure="false">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<sst xmlns="http://schemas.openxmlformats.org/spreadsheetml/2006/main" count="344" uniqueCount="183">
  <si>
    <t xml:space="preserve">Лист</t>
  </si>
  <si>
    <t xml:space="preserve">Год издания</t>
  </si>
  <si>
    <t xml:space="preserve">Разрешение, DPI</t>
  </si>
  <si>
    <t xml:space="preserve">Левая, px</t>
  </si>
  <si>
    <t xml:space="preserve">Правая, px</t>
  </si>
  <si>
    <t xml:space="preserve">Ср.высота рамки, дюймы</t>
  </si>
  <si>
    <t xml:space="preserve">Ср.ширина рамки, дюймы</t>
  </si>
  <si>
    <t xml:space="preserve">Верхняя, ширина, px</t>
  </si>
  <si>
    <t xml:space="preserve">Верхняя, высота, px</t>
  </si>
  <si>
    <t xml:space="preserve">Угол верхней, изм., град</t>
  </si>
  <si>
    <t xml:space="preserve">Угол верхней, рассчит., град</t>
  </si>
  <si>
    <t xml:space="preserve">Нижняя, ширина, px</t>
  </si>
  <si>
    <t xml:space="preserve">Нижняя, высота, px</t>
  </si>
  <si>
    <t xml:space="preserve">Угол нижней, изм., град</t>
  </si>
  <si>
    <t xml:space="preserve">Угол нижней, рассчит., град</t>
  </si>
  <si>
    <t xml:space="preserve">Долгота, град</t>
  </si>
  <si>
    <t xml:space="preserve">Широта, град</t>
  </si>
  <si>
    <t xml:space="preserve">Хорда, ширина, px</t>
  </si>
  <si>
    <t xml:space="preserve">Хорда, высота, px</t>
  </si>
  <si>
    <t xml:space="preserve">Угол хорды, изм., град</t>
  </si>
  <si>
    <t xml:space="preserve">Угол хорды, рассчит., град</t>
  </si>
  <si>
    <t xml:space="preserve">Угол касательной, расчет по изм. углам</t>
  </si>
  <si>
    <t xml:space="preserve">Угол касательной, расчет по рассчит. углам</t>
  </si>
  <si>
    <t xml:space="preserve">Примеч.</t>
  </si>
  <si>
    <t xml:space="preserve">VTK_Ryad_III_List_4_1867</t>
  </si>
  <si>
    <t xml:space="preserve">После 1867</t>
  </si>
  <si>
    <t xml:space="preserve">в свойствах изображения 72 ppi</t>
  </si>
  <si>
    <t xml:space="preserve">VTK_Ryad_IV_List_5_1877</t>
  </si>
  <si>
    <t xml:space="preserve">После 1877</t>
  </si>
  <si>
    <t xml:space="preserve">VTK_Ryad_IV_List_10_1879</t>
  </si>
  <si>
    <t xml:space="preserve">После 1879</t>
  </si>
  <si>
    <t xml:space="preserve">VTK_Ryad_V_List_4_VIII_1915</t>
  </si>
  <si>
    <t xml:space="preserve">VTK_Ryad_V_List_7_1924</t>
  </si>
  <si>
    <t xml:space="preserve">VTK_Ryad_VII_List_4_1888</t>
  </si>
  <si>
    <t xml:space="preserve">После 1888</t>
  </si>
  <si>
    <t xml:space="preserve">VTK_Ryad_VII_List_10</t>
  </si>
  <si>
    <t xml:space="preserve">VTK_Ryad_IX_List_1_1873</t>
  </si>
  <si>
    <t xml:space="preserve">После 1873</t>
  </si>
  <si>
    <t xml:space="preserve">VTK_Ryad_IX_List_3_1876</t>
  </si>
  <si>
    <t xml:space="preserve">После 1876</t>
  </si>
  <si>
    <t xml:space="preserve">VTK_Ryad_X_List_1_1872</t>
  </si>
  <si>
    <t xml:space="preserve">После 1872</t>
  </si>
  <si>
    <t xml:space="preserve">VTK_Ryad_X_List_3_1861</t>
  </si>
  <si>
    <t xml:space="preserve">VTK_Ryad_X_List_5_1877</t>
  </si>
  <si>
    <t xml:space="preserve">VTK_Ryad_X_List_9_Vrem_Izdan_1924</t>
  </si>
  <si>
    <t xml:space="preserve">X-9nk</t>
  </si>
  <si>
    <t xml:space="preserve">почти не видно параллель</t>
  </si>
  <si>
    <t xml:space="preserve">X-10nk</t>
  </si>
  <si>
    <t xml:space="preserve">После 1871</t>
  </si>
  <si>
    <t xml:space="preserve">VTK_Ryad_XI_List_9_1923</t>
  </si>
  <si>
    <t xml:space="preserve">XI-9nk</t>
  </si>
  <si>
    <t xml:space="preserve">VTK_Ryad_XI_List_1_1872</t>
  </si>
  <si>
    <t xml:space="preserve">VTK_Ryad_XI_List_3_1909</t>
  </si>
  <si>
    <t xml:space="preserve">VTK_Ryad_XI_List_5_1877</t>
  </si>
  <si>
    <t xml:space="preserve">VTK_Ryad_XI_List_10_LoC_incomplete</t>
  </si>
  <si>
    <t xml:space="preserve">неполный по боковым сторонам</t>
  </si>
  <si>
    <t xml:space="preserve">XI-10nk</t>
  </si>
  <si>
    <t xml:space="preserve">XI-11nk</t>
  </si>
  <si>
    <t xml:space="preserve">VTK_Ryad_XI_List_13_1878</t>
  </si>
  <si>
    <t xml:space="preserve">После 1878</t>
  </si>
  <si>
    <t xml:space="preserve">XI-13nk</t>
  </si>
  <si>
    <t xml:space="preserve">VTK_Ryad_XII_List_2_1875</t>
  </si>
  <si>
    <t xml:space="preserve">После 1875</t>
  </si>
  <si>
    <t xml:space="preserve">VTK_Ryad_XII_List_4_1865</t>
  </si>
  <si>
    <t xml:space="preserve">После 1865</t>
  </si>
  <si>
    <t xml:space="preserve">VTK_Ryad_XII_List_6_1897</t>
  </si>
  <si>
    <t xml:space="preserve">После 1897</t>
  </si>
  <si>
    <t xml:space="preserve">XII-13nk</t>
  </si>
  <si>
    <t xml:space="preserve">XII-14nk</t>
  </si>
  <si>
    <t xml:space="preserve">VTK_Ryad_XIII_List_3_1899</t>
  </si>
  <si>
    <t xml:space="preserve">После 1899</t>
  </si>
  <si>
    <t xml:space="preserve">сильно скошен</t>
  </si>
  <si>
    <t xml:space="preserve">VTK_Ryad_XIII_List_6_1866</t>
  </si>
  <si>
    <t xml:space="preserve">После 1866</t>
  </si>
  <si>
    <t xml:space="preserve">VTK_Ryad_XIII_List_14_1901</t>
  </si>
  <si>
    <t xml:space="preserve">XIII-17n</t>
  </si>
  <si>
    <t xml:space="preserve">XIII-18n</t>
  </si>
  <si>
    <t xml:space="preserve">VTK_Ryad_XIV_List_2_IV.1915</t>
  </si>
  <si>
    <t xml:space="preserve">VTK_Ryad_XIV_List_5</t>
  </si>
  <si>
    <t xml:space="preserve">VTK_Ryad_XIV_List_12_1871</t>
  </si>
  <si>
    <t xml:space="preserve">VTK_Ryad_XIV_List_15_1878</t>
  </si>
  <si>
    <t xml:space="preserve">VTK_Ryad_XV_List_2_1894</t>
  </si>
  <si>
    <t xml:space="preserve">После 1894</t>
  </si>
  <si>
    <t xml:space="preserve">VTK_Ryad_XV_List_5_1866</t>
  </si>
  <si>
    <t xml:space="preserve">VTK_Ryad_XV_List_14_1901</t>
  </si>
  <si>
    <t xml:space="preserve">VTK_Ryad_XVI_List_1_1908_amwig</t>
  </si>
  <si>
    <t xml:space="preserve">VTK_Ryad_XVI_List_4_1887</t>
  </si>
  <si>
    <t xml:space="preserve">После 1887</t>
  </si>
  <si>
    <t xml:space="preserve">VTK_Ryad_XVI_List_5_1887</t>
  </si>
  <si>
    <t xml:space="preserve">VTK_Ryad_XVI_List_9_Vrem_Izdan_1924</t>
  </si>
  <si>
    <t xml:space="preserve">VTK_Ryad_XVI_List_18_VII.1919</t>
  </si>
  <si>
    <t xml:space="preserve">VTK_Ryad_XVI_List_19_IX.1919</t>
  </si>
  <si>
    <t xml:space="preserve">VTK_RYAD_XVII_LIST_A_1913_amwig</t>
  </si>
  <si>
    <t xml:space="preserve">VTK_Ryad_XVII_List_4_1890</t>
  </si>
  <si>
    <t xml:space="preserve">После 1890</t>
  </si>
  <si>
    <t xml:space="preserve">VTK_Ryad_XVII_List_6_1866</t>
  </si>
  <si>
    <t xml:space="preserve">VTK_Ryad_XVII_List_14_1920</t>
  </si>
  <si>
    <t xml:space="preserve">VTK_Ryad_XVIII_List_A_1912_amwig</t>
  </si>
  <si>
    <t xml:space="preserve">VTK_Ryad_XVIII_List_15_X.1919</t>
  </si>
  <si>
    <t xml:space="preserve">VTK_Ryad_XIX_List_1_1910_amwig</t>
  </si>
  <si>
    <t xml:space="preserve">VTK_Ryad_XIX_List_4_1887</t>
  </si>
  <si>
    <t xml:space="preserve">VTK_Ryad_XIX_List_11_IX.1917</t>
  </si>
  <si>
    <t xml:space="preserve">VTK_Ryad_XIX_List_13_1899</t>
  </si>
  <si>
    <t xml:space="preserve">VTK_Ryad_XIX_List_17_XI.1934</t>
  </si>
  <si>
    <t xml:space="preserve">После 1919</t>
  </si>
  <si>
    <t xml:space="preserve">VTK_Ryad_XX_List_1_1912_amwig</t>
  </si>
  <si>
    <t xml:space="preserve">VTK_Ryad_XX_List_6_1867</t>
  </si>
  <si>
    <t xml:space="preserve">VTK_Ryad_XX_List_10_VIII.1915</t>
  </si>
  <si>
    <t xml:space="preserve">VTK_Ryad_XX_List_12_XI.1913</t>
  </si>
  <si>
    <t xml:space="preserve">VTK_Ryad_XXI_List_2_1876</t>
  </si>
  <si>
    <t xml:space="preserve">VTK_XXI-14_(RAKITNOE)_I.1939</t>
  </si>
  <si>
    <t xml:space="preserve">После 1911</t>
  </si>
  <si>
    <t xml:space="preserve">VTK_Ryad_XXII_List_3_1872</t>
  </si>
  <si>
    <t xml:space="preserve">VTK_Ryad_XXII_List_16</t>
  </si>
  <si>
    <t xml:space="preserve">VTK_Ryad_XXIII_List_4_1874</t>
  </si>
  <si>
    <t xml:space="preserve">После 1874</t>
  </si>
  <si>
    <t xml:space="preserve">VTK_Ryad_XXIII_List_18</t>
  </si>
  <si>
    <t xml:space="preserve">VTK_Ryad_XXIV_List_4_1874</t>
  </si>
  <si>
    <t xml:space="preserve">VTK_Ryad_XXIV_List_6</t>
  </si>
  <si>
    <t xml:space="preserve">VTK_Ryad_XXIV_List_12_1902</t>
  </si>
  <si>
    <t xml:space="preserve">После 1902</t>
  </si>
  <si>
    <t xml:space="preserve">VTK_Ryad_XXIV_List_18_V.1919</t>
  </si>
  <si>
    <t xml:space="preserve">VTK_Ryad_XXV_List_4_1874</t>
  </si>
  <si>
    <t xml:space="preserve">VTK_Ryad_XXV_List_15</t>
  </si>
  <si>
    <t xml:space="preserve">VTK_Ryad_XXV_List_18_1899</t>
  </si>
  <si>
    <t xml:space="preserve">VTK_Ryad_XXVI_List_4_1877</t>
  </si>
  <si>
    <t xml:space="preserve">сильные дефекты листа</t>
  </si>
  <si>
    <t xml:space="preserve">VTK_Ryad_XXVI_List_18_V.1919</t>
  </si>
  <si>
    <t xml:space="preserve">VTK_Ryad_XXVII_List_10_1869</t>
  </si>
  <si>
    <t xml:space="preserve">После 1869</t>
  </si>
  <si>
    <t xml:space="preserve">VTK_Ryad_XXVII_List_12_1888</t>
  </si>
  <si>
    <t xml:space="preserve">VTK_Ryad_XXVII_List_17_1878</t>
  </si>
  <si>
    <t xml:space="preserve">VTK_Ryad_XXVII_List_4_1893</t>
  </si>
  <si>
    <t xml:space="preserve">После 1893</t>
  </si>
  <si>
    <t xml:space="preserve">VTK_Ryad_XXVIII_List_5_1873</t>
  </si>
  <si>
    <t xml:space="preserve">VTK_Ryad_XXVIII_List_12_1888</t>
  </si>
  <si>
    <t xml:space="preserve">VTK_Ryad_XXVIII_List_18_1912</t>
  </si>
  <si>
    <t xml:space="preserve">После 1912</t>
  </si>
  <si>
    <t xml:space="preserve">VTK_Ryad_XXIX_List_7_1877</t>
  </si>
  <si>
    <t xml:space="preserve">VTK_Ryad_XXIX_List_12_1889</t>
  </si>
  <si>
    <t xml:space="preserve">После 1889</t>
  </si>
  <si>
    <t xml:space="preserve">VTK_Ryad_XXIX_List_18</t>
  </si>
  <si>
    <t xml:space="preserve">VTK_Ryad_XXX_List_6_1882</t>
  </si>
  <si>
    <t xml:space="preserve">После 1882</t>
  </si>
  <si>
    <t xml:space="preserve">VTK_Ryad_XXX_List_12_1869</t>
  </si>
  <si>
    <t xml:space="preserve">Корреляции</t>
  </si>
  <si>
    <t xml:space="preserve">Долгота</t>
  </si>
  <si>
    <t xml:space="preserve">Широта</t>
  </si>
  <si>
    <t xml:space="preserve">Случайный индекс</t>
  </si>
  <si>
    <t xml:space="preserve">Долгота, рад</t>
  </si>
  <si>
    <t xml:space="preserve">Широта, рад</t>
  </si>
  <si>
    <t xml:space="preserve">Угол касательной, рад</t>
  </si>
  <si>
    <t xml:space="preserve">Квадрат отклонения от среднего угла</t>
  </si>
  <si>
    <t xml:space="preserve">Ф1, град</t>
  </si>
  <si>
    <t xml:space="preserve">Ф1, рад</t>
  </si>
  <si>
    <t xml:space="preserve">Ро</t>
  </si>
  <si>
    <t xml:space="preserve">COSФ</t>
  </si>
  <si>
    <t xml:space="preserve">Е</t>
  </si>
  <si>
    <t xml:space="preserve">Остаток, рад</t>
  </si>
  <si>
    <t xml:space="preserve">Остаток, град</t>
  </si>
  <si>
    <t xml:space="preserve">Остаток, мин</t>
  </si>
  <si>
    <t xml:space="preserve">Квадрат остатка</t>
  </si>
  <si>
    <t xml:space="preserve">Квадрат отклонения остатка от среднего</t>
  </si>
  <si>
    <t xml:space="preserve">Среднее→</t>
  </si>
  <si>
    <t xml:space="preserve">←Сумма</t>
  </si>
  <si>
    <t xml:space="preserve">Среднее:</t>
  </si>
  <si>
    <t xml:space="preserve">←Сум.кв.откл.</t>
  </si>
  <si>
    <t xml:space="preserve">радиан</t>
  </si>
  <si>
    <t xml:space="preserve">град</t>
  </si>
  <si>
    <t xml:space="preserve">мин</t>
  </si>
  <si>
    <t xml:space="preserve">Сум.кв.откл.↑</t>
  </si>
  <si>
    <t xml:space="preserve">←Станд.откл.рад</t>
  </si>
  <si>
    <t xml:space="preserve">Пробный угол:</t>
  </si>
  <si>
    <t xml:space="preserve">R:</t>
  </si>
  <si>
    <t xml:space="preserve">←Станд.откл.град</t>
  </si>
  <si>
    <t xml:space="preserve">←Станд.откл.мин</t>
  </si>
  <si>
    <t xml:space="preserve">←2 сигма</t>
  </si>
  <si>
    <t xml:space="preserve">←3 сигма</t>
  </si>
  <si>
    <t xml:space="preserve">Количество точек</t>
  </si>
  <si>
    <t xml:space="preserve">Ф(1)</t>
  </si>
  <si>
    <t xml:space="preserve">Индекс корреляции R</t>
  </si>
  <si>
    <t xml:space="preserve">Остатки, станд.откл., мин</t>
  </si>
  <si>
    <t xml:space="preserve">Диаграмма рассеяния, 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</si>
</sst>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0.00000000"/>
    <numFmt numFmtId="167" formatCode="0.000"/>
    <numFmt numFmtId="168" formatCode="General"/>
    <numFmt numFmtId="169" formatCode="0.0000000"/>
    <numFmt numFmtId="170" formatCode="0.0000E+00"/>
    <numFmt numFmtId="171" formatCode="0.0000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0"/>
      <color rgb="FFC9211E"/>
      <name val="Arial"/>
      <family val="0"/>
      <charset val="1"/>
    </font>
    <font>
      <sz val="13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 val="true"/>
      <sz val="10"/>
      <name val="Arial"/>
      <family val="2"/>
      <charset val="1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DDDDDD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2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3CA"/>
      <rgbColor rgb="FF808080"/>
      <rgbColor rgb="FF9999FF"/>
      <rgbColor rgb="FFA1467E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3B3B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E86AE"/>
      <rgbColor rgb="FF004586"/>
      <rgbColor rgb="FF00A933"/>
      <rgbColor rgb="FF003300"/>
      <rgbColor rgb="FF333300"/>
      <rgbColor rgb="FFBE480A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  <a:ea typeface="DejaVu Sans"/>
              </a:rPr>
              <a:t>Измеренные углы наклона при широтах-долготах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'Геометрия листов'!$Q$1:$Q$1</c:f>
              <c:strCache>
                <c:ptCount val="1"/>
                <c:pt idx="0">
                  <c:v>Широта, град</c:v>
                </c:pt>
              </c:strCache>
            </c:strRef>
          </c:tx>
          <c:spPr>
            <a:solidFill>
              <a:srgbClr val="be480a"/>
            </a:solidFill>
            <a:ln w="28800">
              <a:noFill/>
            </a:ln>
          </c:spPr>
          <c:marker>
            <c:symbol val="circle"/>
            <c:size val="6"/>
            <c:spPr>
              <a:solidFill>
                <a:srgbClr val="be480a"/>
              </a:solidFill>
            </c:spPr>
          </c:marker>
          <c:dPt>
            <c:idx val="16"/>
            <c:marker>
              <c:symbol val="circle"/>
              <c:size val="6"/>
              <c:spPr>
                <a:solidFill>
                  <a:srgbClr val="be480a"/>
                </a:solidFill>
              </c:spPr>
            </c:marker>
          </c:dPt>
          <c:dPt>
            <c:idx val="18"/>
            <c:marker>
              <c:symbol val="circle"/>
              <c:size val="6"/>
              <c:spPr>
                <a:solidFill>
                  <a:srgbClr val="be480a"/>
                </a:solidFill>
              </c:spPr>
            </c:marker>
          </c:dPt>
          <c:dPt>
            <c:idx val="97"/>
            <c:marker>
              <c:symbol val="circle"/>
              <c:size val="6"/>
              <c:spPr>
                <a:solidFill>
                  <a:srgbClr val="be480a"/>
                </a:solidFill>
              </c:spPr>
            </c:marker>
          </c:dPt>
          <c:dLbls>
            <c:dLbl>
              <c:idx val="16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  <a:ea typeface="DejaVu Sans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8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  <a:ea typeface="DejaVu Sans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97"/>
              <c:txPr>
                <a:bodyPr wrap="non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  <a:ea typeface="DejaVu Sans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'Геометрия листов'!$P$2:$P$161</c:f>
              <c:numCache>
                <c:formatCode>0.00000000</c:formatCode>
                <c:ptCount val="160"/>
                <c:pt idx="0">
                  <c:v>-5.66666667</c:v>
                </c:pt>
                <c:pt idx="1">
                  <c:v>-6</c:v>
                </c:pt>
                <c:pt idx="2">
                  <c:v>-5.66666667</c:v>
                </c:pt>
                <c:pt idx="3">
                  <c:v>-4.66666667</c:v>
                </c:pt>
                <c:pt idx="4">
                  <c:v>-4.33333333</c:v>
                </c:pt>
                <c:pt idx="5">
                  <c:v>1.66666667</c:v>
                </c:pt>
                <c:pt idx="6">
                  <c:v>2</c:v>
                </c:pt>
                <c:pt idx="7">
                  <c:v>-6</c:v>
                </c:pt>
                <c:pt idx="8">
                  <c:v>-5.66666667</c:v>
                </c:pt>
                <c:pt idx="9">
                  <c:v>-5.66666667</c:v>
                </c:pt>
                <c:pt idx="10">
                  <c:v>-2</c:v>
                </c:pt>
                <c:pt idx="11">
                  <c:v>-1.66666667</c:v>
                </c:pt>
                <c:pt idx="12">
                  <c:v>-5.66666667</c:v>
                </c:pt>
                <c:pt idx="13">
                  <c:v>-5.33333333</c:v>
                </c:pt>
                <c:pt idx="14">
                  <c:v>-5.66666667</c:v>
                </c:pt>
                <c:pt idx="15">
                  <c:v>-5.33333333</c:v>
                </c:pt>
                <c:pt idx="16">
                  <c:v>1.66666667</c:v>
                </c:pt>
                <c:pt idx="17">
                  <c:v>2</c:v>
                </c:pt>
                <c:pt idx="18">
                  <c:v>-9</c:v>
                </c:pt>
                <c:pt idx="19">
                  <c:v>-6.66666667</c:v>
                </c:pt>
                <c:pt idx="20">
                  <c:v>-6.66666667</c:v>
                </c:pt>
                <c:pt idx="21">
                  <c:v>-9</c:v>
                </c:pt>
                <c:pt idx="22">
                  <c:v>-8.66666667</c:v>
                </c:pt>
                <c:pt idx="23">
                  <c:v>-6.66666667</c:v>
                </c:pt>
                <c:pt idx="24">
                  <c:v>-6.33333333</c:v>
                </c:pt>
                <c:pt idx="25">
                  <c:v>-4.33333333</c:v>
                </c:pt>
                <c:pt idx="26">
                  <c:v>-4</c:v>
                </c:pt>
                <c:pt idx="27">
                  <c:v>-4.33333333</c:v>
                </c:pt>
                <c:pt idx="28">
                  <c:v>-4</c:v>
                </c:pt>
                <c:pt idx="29">
                  <c:v>0.33333333</c:v>
                </c:pt>
                <c:pt idx="30">
                  <c:v>0.66666667</c:v>
                </c:pt>
                <c:pt idx="31">
                  <c:v>0.33333333</c:v>
                </c:pt>
                <c:pt idx="32">
                  <c:v>0.66666667</c:v>
                </c:pt>
                <c:pt idx="33">
                  <c:v>0.33333333</c:v>
                </c:pt>
                <c:pt idx="34">
                  <c:v>0.66666667</c:v>
                </c:pt>
                <c:pt idx="35">
                  <c:v>1.66666667</c:v>
                </c:pt>
                <c:pt idx="36">
                  <c:v>2</c:v>
                </c:pt>
                <c:pt idx="37">
                  <c:v>2</c:v>
                </c:pt>
                <c:pt idx="38">
                  <c:v>0.33333333</c:v>
                </c:pt>
                <c:pt idx="39">
                  <c:v>0.33333333</c:v>
                </c:pt>
                <c:pt idx="40">
                  <c:v>0.66666667</c:v>
                </c:pt>
                <c:pt idx="41">
                  <c:v>-8.66666667</c:v>
                </c:pt>
                <c:pt idx="42">
                  <c:v>-6.66666667</c:v>
                </c:pt>
                <c:pt idx="43">
                  <c:v>-6.33333333</c:v>
                </c:pt>
                <c:pt idx="44">
                  <c:v>-4.33333333</c:v>
                </c:pt>
                <c:pt idx="45">
                  <c:v>-4</c:v>
                </c:pt>
                <c:pt idx="46">
                  <c:v>1.66666667</c:v>
                </c:pt>
                <c:pt idx="47">
                  <c:v>1.66666667</c:v>
                </c:pt>
                <c:pt idx="48">
                  <c:v>3</c:v>
                </c:pt>
                <c:pt idx="49">
                  <c:v>5.33333333</c:v>
                </c:pt>
                <c:pt idx="50">
                  <c:v>5.33333333</c:v>
                </c:pt>
                <c:pt idx="51">
                  <c:v>-7.33333333</c:v>
                </c:pt>
                <c:pt idx="52">
                  <c:v>-7.66666667</c:v>
                </c:pt>
                <c:pt idx="53">
                  <c:v>-5.33333333</c:v>
                </c:pt>
                <c:pt idx="54">
                  <c:v>-5</c:v>
                </c:pt>
                <c:pt idx="55">
                  <c:v>-5.33333333</c:v>
                </c:pt>
                <c:pt idx="56">
                  <c:v>-5</c:v>
                </c:pt>
                <c:pt idx="57">
                  <c:v>-3</c:v>
                </c:pt>
                <c:pt idx="58">
                  <c:v>-2.66666667</c:v>
                </c:pt>
                <c:pt idx="59">
                  <c:v>5</c:v>
                </c:pt>
                <c:pt idx="60">
                  <c:v>5.33333333</c:v>
                </c:pt>
                <c:pt idx="61">
                  <c:v>5</c:v>
                </c:pt>
                <c:pt idx="62">
                  <c:v>5.33333333</c:v>
                </c:pt>
                <c:pt idx="63">
                  <c:v>6.33333333</c:v>
                </c:pt>
                <c:pt idx="64">
                  <c:v>6.33333333</c:v>
                </c:pt>
                <c:pt idx="65">
                  <c:v>-6.33333333</c:v>
                </c:pt>
                <c:pt idx="66">
                  <c:v>-3</c:v>
                </c:pt>
                <c:pt idx="67">
                  <c:v>-2.66666667</c:v>
                </c:pt>
                <c:pt idx="68">
                  <c:v>-3</c:v>
                </c:pt>
                <c:pt idx="69">
                  <c:v>-2.66666667</c:v>
                </c:pt>
                <c:pt idx="70">
                  <c:v>6.33333333</c:v>
                </c:pt>
                <c:pt idx="71">
                  <c:v>9.66666667</c:v>
                </c:pt>
                <c:pt idx="72">
                  <c:v>10.66666667</c:v>
                </c:pt>
                <c:pt idx="73">
                  <c:v>11</c:v>
                </c:pt>
                <c:pt idx="74">
                  <c:v>-7.33333333</c:v>
                </c:pt>
                <c:pt idx="75">
                  <c:v>-7.33333333</c:v>
                </c:pt>
                <c:pt idx="76">
                  <c:v>-4</c:v>
                </c:pt>
                <c:pt idx="77">
                  <c:v>4</c:v>
                </c:pt>
                <c:pt idx="78">
                  <c:v>7.333333333</c:v>
                </c:pt>
                <c:pt idx="79">
                  <c:v>7.33333333</c:v>
                </c:pt>
                <c:pt idx="80">
                  <c:v>-7.33333333</c:v>
                </c:pt>
                <c:pt idx="81">
                  <c:v>-4</c:v>
                </c:pt>
                <c:pt idx="82">
                  <c:v>-4</c:v>
                </c:pt>
                <c:pt idx="83">
                  <c:v>6</c:v>
                </c:pt>
                <c:pt idx="84">
                  <c:v>6.33333333</c:v>
                </c:pt>
                <c:pt idx="85">
                  <c:v>-8.33333333</c:v>
                </c:pt>
                <c:pt idx="86">
                  <c:v>-5</c:v>
                </c:pt>
                <c:pt idx="87">
                  <c:v>-4</c:v>
                </c:pt>
                <c:pt idx="88">
                  <c:v>-3.66666667</c:v>
                </c:pt>
                <c:pt idx="89">
                  <c:v>0.33333333</c:v>
                </c:pt>
                <c:pt idx="90">
                  <c:v>0.66666667</c:v>
                </c:pt>
                <c:pt idx="91">
                  <c:v>10.33333333</c:v>
                </c:pt>
                <c:pt idx="92">
                  <c:v>10.66666667</c:v>
                </c:pt>
                <c:pt idx="93">
                  <c:v>11.66666667</c:v>
                </c:pt>
                <c:pt idx="94">
                  <c:v>11.33333333</c:v>
                </c:pt>
                <c:pt idx="95">
                  <c:v>11.66666667</c:v>
                </c:pt>
                <c:pt idx="96">
                  <c:v>-9.33333333</c:v>
                </c:pt>
                <c:pt idx="97">
                  <c:v>-5</c:v>
                </c:pt>
                <c:pt idx="98">
                  <c:v>-5</c:v>
                </c:pt>
                <c:pt idx="99">
                  <c:v>-2.66666667</c:v>
                </c:pt>
                <c:pt idx="100">
                  <c:v>-2.66666667</c:v>
                </c:pt>
                <c:pt idx="101">
                  <c:v>6</c:v>
                </c:pt>
                <c:pt idx="102">
                  <c:v>-9.33333333</c:v>
                </c:pt>
                <c:pt idx="103">
                  <c:v>-9</c:v>
                </c:pt>
                <c:pt idx="104">
                  <c:v>7</c:v>
                </c:pt>
                <c:pt idx="105">
                  <c:v>-8</c:v>
                </c:pt>
                <c:pt idx="106">
                  <c:v>-5</c:v>
                </c:pt>
                <c:pt idx="107">
                  <c:v>-4.66666667</c:v>
                </c:pt>
                <c:pt idx="108">
                  <c:v>-4.66666667</c:v>
                </c:pt>
                <c:pt idx="109">
                  <c:v>2.66666667</c:v>
                </c:pt>
                <c:pt idx="110">
                  <c:v>4.66666667</c:v>
                </c:pt>
                <c:pt idx="111">
                  <c:v>5</c:v>
                </c:pt>
                <c:pt idx="112">
                  <c:v>4.66666667</c:v>
                </c:pt>
                <c:pt idx="113">
                  <c:v>9</c:v>
                </c:pt>
                <c:pt idx="114">
                  <c:v>-8</c:v>
                </c:pt>
                <c:pt idx="115">
                  <c:v>-8</c:v>
                </c:pt>
                <c:pt idx="116">
                  <c:v>-2.66666667</c:v>
                </c:pt>
                <c:pt idx="117">
                  <c:v>-2.66666667</c:v>
                </c:pt>
                <c:pt idx="118">
                  <c:v>1.66666667</c:v>
                </c:pt>
                <c:pt idx="119">
                  <c:v>1.66666667</c:v>
                </c:pt>
                <c:pt idx="120">
                  <c:v>3.66666667</c:v>
                </c:pt>
                <c:pt idx="121">
                  <c:v>-6.66666667</c:v>
                </c:pt>
                <c:pt idx="122">
                  <c:v>-6.66666667</c:v>
                </c:pt>
                <c:pt idx="123">
                  <c:v>5.66666667</c:v>
                </c:pt>
                <c:pt idx="124">
                  <c:v>5.66666667</c:v>
                </c:pt>
                <c:pt idx="125">
                  <c:v>-5.66666667</c:v>
                </c:pt>
                <c:pt idx="126">
                  <c:v>7.66666667</c:v>
                </c:pt>
                <c:pt idx="127">
                  <c:v>-4.66666667</c:v>
                </c:pt>
                <c:pt idx="128">
                  <c:v>9.66666667</c:v>
                </c:pt>
                <c:pt idx="129">
                  <c:v>-4.66666667</c:v>
                </c:pt>
                <c:pt idx="130">
                  <c:v>-4.66666667</c:v>
                </c:pt>
                <c:pt idx="131">
                  <c:v>-2.66666667</c:v>
                </c:pt>
                <c:pt idx="132">
                  <c:v>-2.66666667</c:v>
                </c:pt>
                <c:pt idx="133">
                  <c:v>3.66666667</c:v>
                </c:pt>
                <c:pt idx="134">
                  <c:v>3.66666667</c:v>
                </c:pt>
                <c:pt idx="135">
                  <c:v>9.66666667</c:v>
                </c:pt>
                <c:pt idx="136">
                  <c:v>9.66666667</c:v>
                </c:pt>
                <c:pt idx="137">
                  <c:v>-4.66666667</c:v>
                </c:pt>
                <c:pt idx="138">
                  <c:v>6.66666667</c:v>
                </c:pt>
                <c:pt idx="139">
                  <c:v>9.66666667</c:v>
                </c:pt>
                <c:pt idx="140">
                  <c:v>-4.66666667</c:v>
                </c:pt>
                <c:pt idx="141">
                  <c:v>-4.33333333</c:v>
                </c:pt>
                <c:pt idx="142">
                  <c:v>9.33333333</c:v>
                </c:pt>
                <c:pt idx="143">
                  <c:v>1.33333333</c:v>
                </c:pt>
                <c:pt idx="144">
                  <c:v>1.33333333</c:v>
                </c:pt>
                <c:pt idx="145">
                  <c:v>3.33333333</c:v>
                </c:pt>
                <c:pt idx="146">
                  <c:v>3.33333333</c:v>
                </c:pt>
                <c:pt idx="147">
                  <c:v>8.33333333</c:v>
                </c:pt>
                <c:pt idx="148">
                  <c:v>8.33333333</c:v>
                </c:pt>
                <c:pt idx="149">
                  <c:v>-4.33333333</c:v>
                </c:pt>
                <c:pt idx="150">
                  <c:v>-3.33333333</c:v>
                </c:pt>
                <c:pt idx="151">
                  <c:v>3.33333333</c:v>
                </c:pt>
                <c:pt idx="152">
                  <c:v>9.33333333</c:v>
                </c:pt>
                <c:pt idx="153">
                  <c:v>-1.33333333</c:v>
                </c:pt>
                <c:pt idx="154">
                  <c:v>-1.33333333</c:v>
                </c:pt>
                <c:pt idx="155">
                  <c:v>3.33333333</c:v>
                </c:pt>
                <c:pt idx="156">
                  <c:v>3.33333333</c:v>
                </c:pt>
                <c:pt idx="157">
                  <c:v>9.33333333</c:v>
                </c:pt>
                <c:pt idx="158">
                  <c:v>-2.33333333</c:v>
                </c:pt>
                <c:pt idx="159">
                  <c:v>3.33333333</c:v>
                </c:pt>
              </c:numCache>
            </c:numRef>
          </c:xVal>
          <c:yVal>
            <c:numRef>
              <c:f>'Геометрия листов'!$Q$2:$Q$161</c:f>
              <c:numCache>
                <c:formatCode>0.00000000</c:formatCode>
                <c:ptCount val="160"/>
                <c:pt idx="0">
                  <c:v>59.66666667</c:v>
                </c:pt>
                <c:pt idx="1">
                  <c:v>59.33333333</c:v>
                </c:pt>
                <c:pt idx="2">
                  <c:v>59.33333333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58.66666667</c:v>
                </c:pt>
                <c:pt idx="8">
                  <c:v>58.66666667</c:v>
                </c:pt>
                <c:pt idx="9">
                  <c:v>58.33333333</c:v>
                </c:pt>
                <c:pt idx="10">
                  <c:v>58.66666667</c:v>
                </c:pt>
                <c:pt idx="11">
                  <c:v>58.66666667</c:v>
                </c:pt>
                <c:pt idx="12">
                  <c:v>57.66666667</c:v>
                </c:pt>
                <c:pt idx="13">
                  <c:v>57.66666667</c:v>
                </c:pt>
                <c:pt idx="14">
                  <c:v>57.33333333</c:v>
                </c:pt>
                <c:pt idx="15">
                  <c:v>57.33333333</c:v>
                </c:pt>
                <c:pt idx="16">
                  <c:v>57.66666667</c:v>
                </c:pt>
                <c:pt idx="17">
                  <c:v>57.66666667</c:v>
                </c:pt>
                <c:pt idx="18">
                  <c:v>56.33333333</c:v>
                </c:pt>
                <c:pt idx="19">
                  <c:v>56.66666667</c:v>
                </c:pt>
                <c:pt idx="20">
                  <c:v>56.33333333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56</c:v>
                </c:pt>
                <c:pt idx="25">
                  <c:v>56.33333333</c:v>
                </c:pt>
                <c:pt idx="26">
                  <c:v>56.33333333</c:v>
                </c:pt>
                <c:pt idx="27">
                  <c:v>56</c:v>
                </c:pt>
                <c:pt idx="28">
                  <c:v>56</c:v>
                </c:pt>
                <c:pt idx="29">
                  <c:v>56.33333333</c:v>
                </c:pt>
                <c:pt idx="30">
                  <c:v>56.33333333</c:v>
                </c:pt>
                <c:pt idx="31">
                  <c:v>56</c:v>
                </c:pt>
                <c:pt idx="32">
                  <c:v>56</c:v>
                </c:pt>
                <c:pt idx="33">
                  <c:v>56.33333333</c:v>
                </c:pt>
                <c:pt idx="34">
                  <c:v>56</c:v>
                </c:pt>
                <c:pt idx="35">
                  <c:v>56.33333333</c:v>
                </c:pt>
                <c:pt idx="36">
                  <c:v>56.33333333</c:v>
                </c:pt>
                <c:pt idx="37">
                  <c:v>56</c:v>
                </c:pt>
                <c:pt idx="38">
                  <c:v>55.66666667</c:v>
                </c:pt>
                <c:pt idx="39">
                  <c:v>55.66666667</c:v>
                </c:pt>
                <c:pt idx="40">
                  <c:v>55.66666667</c:v>
                </c:pt>
                <c:pt idx="41">
                  <c:v>55.66666667</c:v>
                </c:pt>
                <c:pt idx="42">
                  <c:v>55.66666667</c:v>
                </c:pt>
                <c:pt idx="43">
                  <c:v>55.66666667</c:v>
                </c:pt>
                <c:pt idx="44">
                  <c:v>55.66666667</c:v>
                </c:pt>
                <c:pt idx="45">
                  <c:v>55.66666667</c:v>
                </c:pt>
                <c:pt idx="46">
                  <c:v>55.66666667</c:v>
                </c:pt>
                <c:pt idx="47">
                  <c:v>55.66666667</c:v>
                </c:pt>
                <c:pt idx="48">
                  <c:v>55.66666667</c:v>
                </c:pt>
                <c:pt idx="49">
                  <c:v>55.66666667</c:v>
                </c:pt>
                <c:pt idx="50">
                  <c:v>55.66666667</c:v>
                </c:pt>
                <c:pt idx="51">
                  <c:v>55</c:v>
                </c:pt>
                <c:pt idx="52">
                  <c:v>55</c:v>
                </c:pt>
                <c:pt idx="53">
                  <c:v>55.33333333</c:v>
                </c:pt>
                <c:pt idx="54">
                  <c:v>55.33333333</c:v>
                </c:pt>
                <c:pt idx="55">
                  <c:v>55</c:v>
                </c:pt>
                <c:pt idx="56">
                  <c:v>55</c:v>
                </c:pt>
                <c:pt idx="57">
                  <c:v>55.33333333</c:v>
                </c:pt>
                <c:pt idx="58">
                  <c:v>55.33333333</c:v>
                </c:pt>
                <c:pt idx="59">
                  <c:v>55.33333333</c:v>
                </c:pt>
                <c:pt idx="60">
                  <c:v>55.33333333</c:v>
                </c:pt>
                <c:pt idx="61">
                  <c:v>55</c:v>
                </c:pt>
                <c:pt idx="62">
                  <c:v>55</c:v>
                </c:pt>
                <c:pt idx="63">
                  <c:v>55.33333333</c:v>
                </c:pt>
                <c:pt idx="64">
                  <c:v>55</c:v>
                </c:pt>
                <c:pt idx="65">
                  <c:v>54.66666667</c:v>
                </c:pt>
                <c:pt idx="66">
                  <c:v>55</c:v>
                </c:pt>
                <c:pt idx="67">
                  <c:v>55</c:v>
                </c:pt>
                <c:pt idx="68">
                  <c:v>54.66666667</c:v>
                </c:pt>
                <c:pt idx="69">
                  <c:v>54.66666667</c:v>
                </c:pt>
                <c:pt idx="70">
                  <c:v>54.66666667</c:v>
                </c:pt>
                <c:pt idx="71">
                  <c:v>54.33333333</c:v>
                </c:pt>
                <c:pt idx="72">
                  <c:v>54.33333333</c:v>
                </c:pt>
                <c:pt idx="73">
                  <c:v>54.33333333</c:v>
                </c:pt>
                <c:pt idx="74">
                  <c:v>54.33333333</c:v>
                </c:pt>
                <c:pt idx="75">
                  <c:v>54</c:v>
                </c:pt>
                <c:pt idx="76">
                  <c:v>54.33333333</c:v>
                </c:pt>
                <c:pt idx="77">
                  <c:v>54.33333333</c:v>
                </c:pt>
                <c:pt idx="78">
                  <c:v>54.33333333</c:v>
                </c:pt>
                <c:pt idx="79">
                  <c:v>54</c:v>
                </c:pt>
                <c:pt idx="80">
                  <c:v>53.66666667</c:v>
                </c:pt>
                <c:pt idx="81">
                  <c:v>54</c:v>
                </c:pt>
                <c:pt idx="82">
                  <c:v>53.66666667</c:v>
                </c:pt>
                <c:pt idx="83">
                  <c:v>53.66666667</c:v>
                </c:pt>
                <c:pt idx="84">
                  <c:v>53.66666667</c:v>
                </c:pt>
                <c:pt idx="85">
                  <c:v>53</c:v>
                </c:pt>
                <c:pt idx="86">
                  <c:v>53.33333333</c:v>
                </c:pt>
                <c:pt idx="87">
                  <c:v>53.33333333</c:v>
                </c:pt>
                <c:pt idx="88">
                  <c:v>53.33333333</c:v>
                </c:pt>
                <c:pt idx="89">
                  <c:v>53.33333333</c:v>
                </c:pt>
                <c:pt idx="90">
                  <c:v>53.33333333</c:v>
                </c:pt>
                <c:pt idx="91">
                  <c:v>53</c:v>
                </c:pt>
                <c:pt idx="92">
                  <c:v>53</c:v>
                </c:pt>
                <c:pt idx="93">
                  <c:v>53</c:v>
                </c:pt>
                <c:pt idx="94">
                  <c:v>52.66666667</c:v>
                </c:pt>
                <c:pt idx="95">
                  <c:v>52.66666667</c:v>
                </c:pt>
                <c:pt idx="96">
                  <c:v>52.66666667</c:v>
                </c:pt>
                <c:pt idx="97">
                  <c:v>53</c:v>
                </c:pt>
                <c:pt idx="98">
                  <c:v>52.66666667</c:v>
                </c:pt>
                <c:pt idx="99">
                  <c:v>53</c:v>
                </c:pt>
                <c:pt idx="100">
                  <c:v>52.66666667</c:v>
                </c:pt>
                <c:pt idx="101">
                  <c:v>52.66666667</c:v>
                </c:pt>
                <c:pt idx="102">
                  <c:v>52</c:v>
                </c:pt>
                <c:pt idx="103">
                  <c:v>52</c:v>
                </c:pt>
                <c:pt idx="104">
                  <c:v>52.33333333</c:v>
                </c:pt>
                <c:pt idx="105">
                  <c:v>51.66666667</c:v>
                </c:pt>
                <c:pt idx="106">
                  <c:v>52</c:v>
                </c:pt>
                <c:pt idx="107">
                  <c:v>52</c:v>
                </c:pt>
                <c:pt idx="108">
                  <c:v>51.66666667</c:v>
                </c:pt>
                <c:pt idx="109">
                  <c:v>52</c:v>
                </c:pt>
                <c:pt idx="110">
                  <c:v>52</c:v>
                </c:pt>
                <c:pt idx="111">
                  <c:v>52</c:v>
                </c:pt>
                <c:pt idx="112">
                  <c:v>51.66666667</c:v>
                </c:pt>
                <c:pt idx="113">
                  <c:v>51.66666667</c:v>
                </c:pt>
                <c:pt idx="114">
                  <c:v>51.33333333</c:v>
                </c:pt>
                <c:pt idx="115">
                  <c:v>51</c:v>
                </c:pt>
                <c:pt idx="116">
                  <c:v>51.66666667</c:v>
                </c:pt>
                <c:pt idx="117">
                  <c:v>51.33333333</c:v>
                </c:pt>
                <c:pt idx="118">
                  <c:v>51.66666667</c:v>
                </c:pt>
                <c:pt idx="119">
                  <c:v>51.33333333</c:v>
                </c:pt>
                <c:pt idx="120">
                  <c:v>51.33333333</c:v>
                </c:pt>
                <c:pt idx="121">
                  <c:v>51</c:v>
                </c:pt>
                <c:pt idx="122">
                  <c:v>50.66666667</c:v>
                </c:pt>
                <c:pt idx="123">
                  <c:v>51</c:v>
                </c:pt>
                <c:pt idx="124">
                  <c:v>50.66666667</c:v>
                </c:pt>
                <c:pt idx="125">
                  <c:v>50.33333333</c:v>
                </c:pt>
                <c:pt idx="126">
                  <c:v>50.33333333</c:v>
                </c:pt>
                <c:pt idx="127">
                  <c:v>50</c:v>
                </c:pt>
                <c:pt idx="128">
                  <c:v>49.66666667</c:v>
                </c:pt>
                <c:pt idx="129">
                  <c:v>49.66666667</c:v>
                </c:pt>
                <c:pt idx="130">
                  <c:v>49.33333333</c:v>
                </c:pt>
                <c:pt idx="131">
                  <c:v>49.66666667</c:v>
                </c:pt>
                <c:pt idx="132">
                  <c:v>49.33333333</c:v>
                </c:pt>
                <c:pt idx="133">
                  <c:v>49.66666667</c:v>
                </c:pt>
                <c:pt idx="134">
                  <c:v>49.33333333</c:v>
                </c:pt>
                <c:pt idx="135">
                  <c:v>49.33333333</c:v>
                </c:pt>
                <c:pt idx="136">
                  <c:v>49</c:v>
                </c:pt>
                <c:pt idx="137">
                  <c:v>49</c:v>
                </c:pt>
                <c:pt idx="138">
                  <c:v>49</c:v>
                </c:pt>
                <c:pt idx="139">
                  <c:v>48.66666667</c:v>
                </c:pt>
                <c:pt idx="140">
                  <c:v>48.66666667</c:v>
                </c:pt>
                <c:pt idx="141">
                  <c:v>48.33333333</c:v>
                </c:pt>
                <c:pt idx="142">
                  <c:v>48.33333333</c:v>
                </c:pt>
                <c:pt idx="143">
                  <c:v>48.33333333</c:v>
                </c:pt>
                <c:pt idx="144">
                  <c:v>48</c:v>
                </c:pt>
                <c:pt idx="145">
                  <c:v>48.33333333</c:v>
                </c:pt>
                <c:pt idx="146">
                  <c:v>48</c:v>
                </c:pt>
                <c:pt idx="147">
                  <c:v>48</c:v>
                </c:pt>
                <c:pt idx="148">
                  <c:v>47.66666667</c:v>
                </c:pt>
                <c:pt idx="149">
                  <c:v>48</c:v>
                </c:pt>
                <c:pt idx="150">
                  <c:v>47.66666667</c:v>
                </c:pt>
                <c:pt idx="151">
                  <c:v>47.66666667</c:v>
                </c:pt>
                <c:pt idx="152">
                  <c:v>47.33333333</c:v>
                </c:pt>
                <c:pt idx="153">
                  <c:v>47.33333333</c:v>
                </c:pt>
                <c:pt idx="154">
                  <c:v>47</c:v>
                </c:pt>
                <c:pt idx="155">
                  <c:v>47.33333333</c:v>
                </c:pt>
                <c:pt idx="156">
                  <c:v>47</c:v>
                </c:pt>
                <c:pt idx="157">
                  <c:v>47</c:v>
                </c:pt>
                <c:pt idx="158">
                  <c:v>46.66666667</c:v>
                </c:pt>
                <c:pt idx="159">
                  <c:v>46.66666667</c:v>
                </c:pt>
              </c:numCache>
            </c:numRef>
          </c:yVal>
          <c:smooth val="0"/>
        </c:ser>
        <c:axId val="77214848"/>
        <c:axId val="32736476"/>
      </c:scatterChart>
      <c:valAx>
        <c:axId val="77214848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0.00" sourceLinked="0"/>
        <c:majorTickMark val="out"/>
        <c:minorTickMark val="none"/>
        <c:tickLblPos val="nextTo"/>
        <c:spPr>
          <a:ln w="10800">
            <a:solidFill>
              <a:srgbClr val="b7b3ca"/>
            </a:solidFill>
            <a:round/>
          </a:ln>
        </c:spPr>
        <c:txPr>
          <a:bodyPr rot="-5400000"/>
          <a:lstStyle/>
          <a:p>
            <a:pPr>
              <a:defRPr b="0" sz="7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32736476"/>
        <c:crosses val="autoZero"/>
        <c:crossBetween val="midCat"/>
        <c:majorUnit val="0.333333333333"/>
      </c:valAx>
      <c:valAx>
        <c:axId val="32736476"/>
        <c:scaling>
          <c:orientation val="minMax"/>
          <c:min val="45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.00" sourceLinked="0"/>
        <c:majorTickMark val="out"/>
        <c:minorTickMark val="none"/>
        <c:tickLblPos val="nextTo"/>
        <c:spPr>
          <a:ln w="10800">
            <a:solidFill>
              <a:srgbClr val="8e86ae"/>
            </a:solidFill>
            <a:round/>
          </a:ln>
        </c:spPr>
        <c:txPr>
          <a:bodyPr/>
          <a:lstStyle/>
          <a:p>
            <a:pPr>
              <a:defRPr b="0" sz="8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77214848"/>
        <c:crosses val="autoZero"/>
        <c:crossBetween val="midCat"/>
        <c:majorUnit val="0.333333333333"/>
        <c:minorUnit val="0.333333333333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7200">
      <a:solidFill>
        <a:srgbClr val="000000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  <a:r>
              <a:rPr b="0" sz="1000" spc="-1" strike="noStrike">
                <a:solidFill>
                  <a:srgbClr val="000000"/>
                </a:solidFill>
                <a:latin typeface="Arial"/>
                <a:ea typeface="DejaVu Sans"/>
              </a:rPr>
              <a:t>График остатков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'Расчет по 3 меридианам'!$R$1:$R$1</c:f>
              <c:strCache>
                <c:ptCount val="1"/>
                <c:pt idx="0">
                  <c:v>Остаток, мин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8000">
                <a:solidFill>
                  <a:srgbClr val="00a933"/>
                </a:solidFill>
                <a:round/>
              </a:ln>
            </c:spPr>
            <c:trendlineType val="linear"/>
            <c:forward val="0"/>
            <c:backward val="0"/>
            <c:dispRSqr val="1"/>
            <c:dispEq val="1"/>
          </c:trendline>
          <c:val>
            <c:numRef>
              <c:f>'Расчет по 3 меридианам'!$R$2:$R$161</c:f>
              <c:numCache>
                <c:formatCode>0.00</c:formatCode>
                <c:ptCount val="160"/>
                <c:pt idx="0">
                  <c:v>1.43869872941999</c:v>
                </c:pt>
                <c:pt idx="1">
                  <c:v>1.75881204595938</c:v>
                </c:pt>
                <c:pt idx="2">
                  <c:v>-0.6055665573941</c:v>
                </c:pt>
                <c:pt idx="3">
                  <c:v>1.41103778818486</c:v>
                </c:pt>
                <c:pt idx="4">
                  <c:v>-2.13975032345057</c:v>
                </c:pt>
                <c:pt idx="5">
                  <c:v>2.94605803339331</c:v>
                </c:pt>
                <c:pt idx="6">
                  <c:v>1.79526945228115</c:v>
                </c:pt>
                <c:pt idx="7">
                  <c:v>-6.81669199287359</c:v>
                </c:pt>
                <c:pt idx="8">
                  <c:v>1.64534629455505</c:v>
                </c:pt>
                <c:pt idx="9">
                  <c:v>10.4400106261116</c:v>
                </c:pt>
                <c:pt idx="10">
                  <c:v>-1.27223066429098</c:v>
                </c:pt>
                <c:pt idx="11">
                  <c:v>-2.41019237686276</c:v>
                </c:pt>
                <c:pt idx="12">
                  <c:v>-6.13346579240783</c:v>
                </c:pt>
                <c:pt idx="13">
                  <c:v>-4.83737926463634</c:v>
                </c:pt>
                <c:pt idx="14">
                  <c:v>-6.30207101231003</c:v>
                </c:pt>
                <c:pt idx="15">
                  <c:v>-4.99606653023413</c:v>
                </c:pt>
                <c:pt idx="16">
                  <c:v>-1.01956877379018</c:v>
                </c:pt>
                <c:pt idx="17">
                  <c:v>3.87651728309876</c:v>
                </c:pt>
                <c:pt idx="18">
                  <c:v>-5.35444907645123</c:v>
                </c:pt>
                <c:pt idx="19">
                  <c:v>1.42456374330226</c:v>
                </c:pt>
                <c:pt idx="20">
                  <c:v>0.667074600868232</c:v>
                </c:pt>
                <c:pt idx="21">
                  <c:v>-4.94931936893084</c:v>
                </c:pt>
                <c:pt idx="22">
                  <c:v>-5.41045584598929</c:v>
                </c:pt>
                <c:pt idx="23">
                  <c:v>3.22272623599766</c:v>
                </c:pt>
                <c:pt idx="24">
                  <c:v>8.76159023110355</c:v>
                </c:pt>
                <c:pt idx="25">
                  <c:v>-2.31140124986404</c:v>
                </c:pt>
                <c:pt idx="26">
                  <c:v>-3.37975514508955</c:v>
                </c:pt>
                <c:pt idx="27">
                  <c:v>-9.00522768691108</c:v>
                </c:pt>
                <c:pt idx="28">
                  <c:v>-0.466364163968949</c:v>
                </c:pt>
                <c:pt idx="29">
                  <c:v>-11.2683538952257</c:v>
                </c:pt>
                <c:pt idx="30">
                  <c:v>5.66329268149804</c:v>
                </c:pt>
                <c:pt idx="31">
                  <c:v>6.73886352294207</c:v>
                </c:pt>
                <c:pt idx="32">
                  <c:v>-2.12227248194993</c:v>
                </c:pt>
                <c:pt idx="33">
                  <c:v>2.23164610477434</c:v>
                </c:pt>
                <c:pt idx="34">
                  <c:v>-4.22227248195005</c:v>
                </c:pt>
                <c:pt idx="35">
                  <c:v>1.85823146777053</c:v>
                </c:pt>
                <c:pt idx="36">
                  <c:v>-2.81012242745506</c:v>
                </c:pt>
                <c:pt idx="37">
                  <c:v>1.43318208198442</c:v>
                </c:pt>
                <c:pt idx="38">
                  <c:v>0.745435343181911</c:v>
                </c:pt>
                <c:pt idx="39">
                  <c:v>-0.454564656818101</c:v>
                </c:pt>
                <c:pt idx="40">
                  <c:v>-3.30912884127312</c:v>
                </c:pt>
                <c:pt idx="41">
                  <c:v>3.71867682600412</c:v>
                </c:pt>
                <c:pt idx="42">
                  <c:v>4.59128982982118</c:v>
                </c:pt>
                <c:pt idx="43">
                  <c:v>3.53672564536428</c:v>
                </c:pt>
                <c:pt idx="44">
                  <c:v>-5.79066135081709</c:v>
                </c:pt>
                <c:pt idx="45">
                  <c:v>-2.64522600763518</c:v>
                </c:pt>
                <c:pt idx="46">
                  <c:v>5.22717766063573</c:v>
                </c:pt>
                <c:pt idx="47">
                  <c:v>4.32717766063556</c:v>
                </c:pt>
                <c:pt idx="48">
                  <c:v>-1.99108049427374</c:v>
                </c:pt>
                <c:pt idx="49">
                  <c:v>4.42696785272574</c:v>
                </c:pt>
                <c:pt idx="50">
                  <c:v>-0.673032147274326</c:v>
                </c:pt>
                <c:pt idx="51">
                  <c:v>-9.14709998414258</c:v>
                </c:pt>
                <c:pt idx="52">
                  <c:v>-3.9037866693552</c:v>
                </c:pt>
                <c:pt idx="53">
                  <c:v>2.67803514986651</c:v>
                </c:pt>
                <c:pt idx="54">
                  <c:v>2.82940780533054</c:v>
                </c:pt>
                <c:pt idx="55">
                  <c:v>-2.20698176367611</c:v>
                </c:pt>
                <c:pt idx="56">
                  <c:v>7.54970444883477</c:v>
                </c:pt>
                <c:pt idx="57">
                  <c:v>-5.26235531680158</c:v>
                </c:pt>
                <c:pt idx="58">
                  <c:v>-3.91098266133732</c:v>
                </c:pt>
                <c:pt idx="59">
                  <c:v>-4.32940780533064</c:v>
                </c:pt>
                <c:pt idx="60">
                  <c:v>1.22196485013343</c:v>
                </c:pt>
                <c:pt idx="61">
                  <c:v>-5.44970444883485</c:v>
                </c:pt>
                <c:pt idx="62">
                  <c:v>-0.493018236324059</c:v>
                </c:pt>
                <c:pt idx="63">
                  <c:v>-1.32391671093149</c:v>
                </c:pt>
                <c:pt idx="64">
                  <c:v>-1.82295912609002</c:v>
                </c:pt>
                <c:pt idx="65">
                  <c:v>0.233654720114799</c:v>
                </c:pt>
                <c:pt idx="66">
                  <c:v>-10.1101773306992</c:v>
                </c:pt>
                <c:pt idx="67">
                  <c:v>-3.35349111818844</c:v>
                </c:pt>
                <c:pt idx="68">
                  <c:v>3.64752058223779</c:v>
                </c:pt>
                <c:pt idx="69">
                  <c:v>8.60890702659751</c:v>
                </c:pt>
                <c:pt idx="70">
                  <c:v>-2.03365472011478</c:v>
                </c:pt>
                <c:pt idx="71">
                  <c:v>-3.90097462274072</c:v>
                </c:pt>
                <c:pt idx="72">
                  <c:v>-4.30452373795514</c:v>
                </c:pt>
                <c:pt idx="73">
                  <c:v>-5.93904026734874</c:v>
                </c:pt>
                <c:pt idx="74">
                  <c:v>3.25936033588533</c:v>
                </c:pt>
                <c:pt idx="75">
                  <c:v>2.58228021616855</c:v>
                </c:pt>
                <c:pt idx="76">
                  <c:v>7.31419646085345</c:v>
                </c:pt>
                <c:pt idx="77">
                  <c:v>-1.31419646085354</c:v>
                </c:pt>
                <c:pt idx="78">
                  <c:v>8.1406398060039</c:v>
                </c:pt>
                <c:pt idx="79">
                  <c:v>8.81771978383241</c:v>
                </c:pt>
                <c:pt idx="80">
                  <c:v>2.5180447833194</c:v>
                </c:pt>
                <c:pt idx="81">
                  <c:v>2.4721527591697</c:v>
                </c:pt>
                <c:pt idx="82">
                  <c:v>-0.562884749672814</c:v>
                </c:pt>
                <c:pt idx="83">
                  <c:v>-4.7056728754902</c:v>
                </c:pt>
                <c:pt idx="84">
                  <c:v>0.866234029264278</c:v>
                </c:pt>
                <c:pt idx="85">
                  <c:v>-6.80079667092153</c:v>
                </c:pt>
                <c:pt idx="86">
                  <c:v>-10.1137839780485</c:v>
                </c:pt>
                <c:pt idx="87">
                  <c:v>1.80897281756137</c:v>
                </c:pt>
                <c:pt idx="88">
                  <c:v>-0.416775074977956</c:v>
                </c:pt>
                <c:pt idx="89">
                  <c:v>0.774252107460706</c:v>
                </c:pt>
                <c:pt idx="90">
                  <c:v>3.34850468814894</c:v>
                </c:pt>
                <c:pt idx="91">
                  <c:v>1.2569879098077</c:v>
                </c:pt>
                <c:pt idx="92">
                  <c:v>6.83302009847496</c:v>
                </c:pt>
                <c:pt idx="93">
                  <c:v>8.86111571791603</c:v>
                </c:pt>
                <c:pt idx="94">
                  <c:v>-0.273342842391622</c:v>
                </c:pt>
                <c:pt idx="95">
                  <c:v>5.90391210007696</c:v>
                </c:pt>
                <c:pt idx="96">
                  <c:v>-6.46312939606873</c:v>
                </c:pt>
                <c:pt idx="97">
                  <c:v>9.95952190279011</c:v>
                </c:pt>
                <c:pt idx="98">
                  <c:v>-1.45881940384507</c:v>
                </c:pt>
                <c:pt idx="99">
                  <c:v>4.59174485706106</c:v>
                </c:pt>
                <c:pt idx="100">
                  <c:v>-7.4180371731566</c:v>
                </c:pt>
                <c:pt idx="101">
                  <c:v>-1.90941671538548</c:v>
                </c:pt>
                <c:pt idx="102">
                  <c:v>-5.28577278580467</c:v>
                </c:pt>
                <c:pt idx="103">
                  <c:v>-3.30770962417039</c:v>
                </c:pt>
                <c:pt idx="104">
                  <c:v>-2.2634905319581</c:v>
                </c:pt>
                <c:pt idx="105">
                  <c:v>-1.86397324459072</c:v>
                </c:pt>
                <c:pt idx="106">
                  <c:v>-3.5709497912063</c:v>
                </c:pt>
                <c:pt idx="107">
                  <c:v>0.20711337042672</c:v>
                </c:pt>
                <c:pt idx="108">
                  <c:v>7.41268211621112</c:v>
                </c:pt>
                <c:pt idx="109">
                  <c:v>-4.27549328690951</c:v>
                </c:pt>
                <c:pt idx="110">
                  <c:v>6.99288662957295</c:v>
                </c:pt>
                <c:pt idx="111">
                  <c:v>1.1709497912064</c:v>
                </c:pt>
                <c:pt idx="112">
                  <c:v>-0.812682116211344</c:v>
                </c:pt>
                <c:pt idx="113">
                  <c:v>1.79696990016736</c:v>
                </c:pt>
                <c:pt idx="114">
                  <c:v>1.75815516269839</c:v>
                </c:pt>
                <c:pt idx="115">
                  <c:v>1.19268303066607</c:v>
                </c:pt>
                <c:pt idx="116">
                  <c:v>5.17867542735925</c:v>
                </c:pt>
                <c:pt idx="117">
                  <c:v>0.386051563132101</c:v>
                </c:pt>
                <c:pt idx="118">
                  <c:v>-2.41167208293344</c:v>
                </c:pt>
                <c:pt idx="119">
                  <c:v>-0.616282167795001</c:v>
                </c:pt>
                <c:pt idx="120">
                  <c:v>0.744179041530337</c:v>
                </c:pt>
                <c:pt idx="121">
                  <c:v>-0.506097632197896</c:v>
                </c:pt>
                <c:pt idx="122">
                  <c:v>3.7328604201832</c:v>
                </c:pt>
                <c:pt idx="123">
                  <c:v>0.880183011031761</c:v>
                </c:pt>
                <c:pt idx="124">
                  <c:v>-1.55293133349504</c:v>
                </c:pt>
                <c:pt idx="125">
                  <c:v>5.49458025216667</c:v>
                </c:pt>
                <c:pt idx="126">
                  <c:v>-1.16913804388628</c:v>
                </c:pt>
                <c:pt idx="127">
                  <c:v>3.04853065875513</c:v>
                </c:pt>
                <c:pt idx="128">
                  <c:v>-6.62866002471298</c:v>
                </c:pt>
                <c:pt idx="129">
                  <c:v>-7.1034055868525</c:v>
                </c:pt>
                <c:pt idx="130">
                  <c:v>-10.048600675754</c:v>
                </c:pt>
                <c:pt idx="131">
                  <c:v>-2.81623183147781</c:v>
                </c:pt>
                <c:pt idx="132">
                  <c:v>0.815085260595139</c:v>
                </c:pt>
                <c:pt idx="133">
                  <c:v>-1.79018129083472</c:v>
                </c:pt>
                <c:pt idx="134">
                  <c:v>8.96675770757962</c:v>
                </c:pt>
                <c:pt idx="135">
                  <c:v>-7.34218448337331</c:v>
                </c:pt>
                <c:pt idx="136">
                  <c:v>-2.66948438586883</c:v>
                </c:pt>
                <c:pt idx="137">
                  <c:v>-5.78714555038943</c:v>
                </c:pt>
                <c:pt idx="138">
                  <c:v>-10.6755064241139</c:v>
                </c:pt>
                <c:pt idx="139">
                  <c:v>6.78962392740437</c:v>
                </c:pt>
                <c:pt idx="140">
                  <c:v>-3.61912887401342</c:v>
                </c:pt>
                <c:pt idx="141">
                  <c:v>9.80140869710908</c:v>
                </c:pt>
                <c:pt idx="142">
                  <c:v>-9.11072624285974</c:v>
                </c:pt>
                <c:pt idx="143">
                  <c:v>1.78418183033988</c:v>
                </c:pt>
                <c:pt idx="144">
                  <c:v>7.16107254904576</c:v>
                </c:pt>
                <c:pt idx="145">
                  <c:v>2.06045481204079</c:v>
                </c:pt>
                <c:pt idx="146">
                  <c:v>-5.79731839128145</c:v>
                </c:pt>
                <c:pt idx="147">
                  <c:v>-3.8489937840894</c:v>
                </c:pt>
                <c:pt idx="148">
                  <c:v>-3.8489937840894</c:v>
                </c:pt>
                <c:pt idx="149">
                  <c:v>2.97651386144487</c:v>
                </c:pt>
                <c:pt idx="150">
                  <c:v>4.05959760803935</c:v>
                </c:pt>
                <c:pt idx="151">
                  <c:v>-1.35959760803919</c:v>
                </c:pt>
                <c:pt idx="152">
                  <c:v>-12.6337109988612</c:v>
                </c:pt>
                <c:pt idx="153">
                  <c:v>-2.60946972249985</c:v>
                </c:pt>
                <c:pt idx="154">
                  <c:v>3.41897846048176</c:v>
                </c:pt>
                <c:pt idx="155">
                  <c:v>-2.92632545784002</c:v>
                </c:pt>
                <c:pt idx="156">
                  <c:v>2.40255408459908</c:v>
                </c:pt>
                <c:pt idx="157">
                  <c:v>-11.0328482801608</c:v>
                </c:pt>
                <c:pt idx="158">
                  <c:v>0.71103304041314</c:v>
                </c:pt>
                <c:pt idx="159">
                  <c:v>0.527095723892971</c:v>
                </c:pt>
              </c:numCache>
            </c:numRef>
          </c:val>
        </c:ser>
        <c:gapWidth val="100"/>
        <c:overlap val="0"/>
        <c:axId val="52268937"/>
        <c:axId val="67510308"/>
      </c:barChart>
      <c:catAx>
        <c:axId val="5226893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67510308"/>
        <c:crosses val="autoZero"/>
        <c:auto val="1"/>
        <c:lblAlgn val="ctr"/>
        <c:lblOffset val="100"/>
        <c:noMultiLvlLbl val="0"/>
      </c:catAx>
      <c:valAx>
        <c:axId val="6751030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.0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5226893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b"/>
      <c:layout>
        <c:manualLayout>
          <c:xMode val="edge"/>
          <c:yMode val="edge"/>
          <c:x val="0.275276913842964"/>
          <c:y val="0.927017543859649"/>
          <c:w val="0.453781512605042"/>
          <c:h val="0.045305676855895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DejaVu Sans"/>
            </a:defRPr>
          </a:pPr>
        </a:p>
      </c:txPr>
    </c:legend>
    <c:plotVisOnly val="1"/>
    <c:dispBlanksAs val="gap"/>
  </c:chart>
  <c:spPr>
    <a:solidFill>
      <a:srgbClr val="ffffff"/>
    </a:solidFill>
    <a:ln w="7200">
      <a:solidFill>
        <a:srgbClr val="000000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  <a:r>
              <a:rPr b="0" sz="1000" spc="-1" strike="noStrike">
                <a:solidFill>
                  <a:srgbClr val="000000"/>
                </a:solidFill>
                <a:latin typeface="Arial"/>
                <a:ea typeface="DejaVu Sans"/>
              </a:rPr>
              <a:t>Диаграмма рассеяния "вычислено-измерено"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'Расчет по 3 меридианам'!$O$1:$O$1</c:f>
              <c:strCache>
                <c:ptCount val="1"/>
                <c:pt idx="0">
                  <c:v>Е</c:v>
                </c:pt>
              </c:strCache>
            </c:strRef>
          </c:tx>
          <c:spPr>
            <a:solidFill>
              <a:srgbClr val="a1467e"/>
            </a:solidFill>
            <a:ln w="28800">
              <a:noFill/>
            </a:ln>
          </c:spPr>
          <c:marker>
            <c:symbol val="circle"/>
            <c:size val="3"/>
            <c:spPr>
              <a:solidFill>
                <a:srgbClr val="a1467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3600">
                <a:solidFill>
                  <a:srgbClr val="ff0000"/>
                </a:solidFill>
                <a:round/>
              </a:ln>
            </c:spPr>
            <c:trendlineType val="linear"/>
            <c:forward val="0.2"/>
            <c:backward val="0.15"/>
            <c:dispRSqr val="1"/>
            <c:dispEq val="1"/>
          </c:trendline>
          <c:xVal>
            <c:numRef>
              <c:f>'Расчет по 3 меридианам'!$I$2:$I$161</c:f>
              <c:numCache>
                <c:formatCode>General</c:formatCode>
                <c:ptCount val="160"/>
                <c:pt idx="0">
                  <c:v>-0.0776671517137477</c:v>
                </c:pt>
                <c:pt idx="1">
                  <c:v>-0.0823795406941324</c:v>
                </c:pt>
                <c:pt idx="2">
                  <c:v>-0.0771435529381494</c:v>
                </c:pt>
                <c:pt idx="3">
                  <c:v>-0.0641408500107916</c:v>
                </c:pt>
                <c:pt idx="4">
                  <c:v>-0.0585557964044098</c:v>
                </c:pt>
                <c:pt idx="5">
                  <c:v>0.0219038821125288</c:v>
                </c:pt>
                <c:pt idx="6">
                  <c:v>0.026790804018113</c:v>
                </c:pt>
                <c:pt idx="7">
                  <c:v>-0.08002334620394</c:v>
                </c:pt>
                <c:pt idx="8">
                  <c:v>-0.0779289511015468</c:v>
                </c:pt>
                <c:pt idx="9">
                  <c:v>-0.0805469449795383</c:v>
                </c:pt>
                <c:pt idx="10">
                  <c:v>-0.0269653369433124</c:v>
                </c:pt>
                <c:pt idx="11">
                  <c:v>-0.0220784150377283</c:v>
                </c:pt>
                <c:pt idx="12">
                  <c:v>-0.0758345559991536</c:v>
                </c:pt>
                <c:pt idx="13">
                  <c:v>-0.0716457657943672</c:v>
                </c:pt>
                <c:pt idx="14">
                  <c:v>-0.0758345559991536</c:v>
                </c:pt>
                <c:pt idx="15">
                  <c:v>-0.0716457657943672</c:v>
                </c:pt>
                <c:pt idx="16">
                  <c:v>0.0231256125889249</c:v>
                </c:pt>
                <c:pt idx="17">
                  <c:v>0.0262672052425147</c:v>
                </c:pt>
                <c:pt idx="18">
                  <c:v>-0.121998514714404</c:v>
                </c:pt>
                <c:pt idx="19">
                  <c:v>-0.0918915851175014</c:v>
                </c:pt>
                <c:pt idx="20">
                  <c:v>-0.091717052192302</c:v>
                </c:pt>
                <c:pt idx="21">
                  <c:v>-0.122173047639603</c:v>
                </c:pt>
                <c:pt idx="22">
                  <c:v>-0.117460658659218</c:v>
                </c:pt>
                <c:pt idx="23">
                  <c:v>-0.0925024503556995</c:v>
                </c:pt>
                <c:pt idx="24">
                  <c:v>-0.0895353906273091</c:v>
                </c:pt>
                <c:pt idx="25">
                  <c:v>-0.0588175957922089</c:v>
                </c:pt>
                <c:pt idx="26">
                  <c:v>-0.0539306738866248</c:v>
                </c:pt>
                <c:pt idx="27">
                  <c:v>-0.0568977336150151</c:v>
                </c:pt>
                <c:pt idx="28">
                  <c:v>-0.0548033385126219</c:v>
                </c:pt>
                <c:pt idx="29">
                  <c:v>0.00785398163397448</c:v>
                </c:pt>
                <c:pt idx="30">
                  <c:v>0.00750491578357562</c:v>
                </c:pt>
                <c:pt idx="31">
                  <c:v>0.0026179938779915</c:v>
                </c:pt>
                <c:pt idx="32">
                  <c:v>0.00977384381116825</c:v>
                </c:pt>
                <c:pt idx="33">
                  <c:v>0.00392699081698724</c:v>
                </c:pt>
                <c:pt idx="34">
                  <c:v>0.0103847090493663</c:v>
                </c:pt>
                <c:pt idx="35">
                  <c:v>0.0223402144255274</c:v>
                </c:pt>
                <c:pt idx="36">
                  <c:v>0.0282743338823081</c:v>
                </c:pt>
                <c:pt idx="37">
                  <c:v>0.0270526034059121</c:v>
                </c:pt>
                <c:pt idx="38">
                  <c:v>0.00436332312998582</c:v>
                </c:pt>
                <c:pt idx="39">
                  <c:v>0.00471238898038469</c:v>
                </c:pt>
                <c:pt idx="40">
                  <c:v>0.0101229096615671</c:v>
                </c:pt>
                <c:pt idx="41">
                  <c:v>-0.12016591899981</c:v>
                </c:pt>
                <c:pt idx="42">
                  <c:v>-0.092938782668698</c:v>
                </c:pt>
                <c:pt idx="43">
                  <c:v>-0.0880518607631139</c:v>
                </c:pt>
                <c:pt idx="44">
                  <c:v>-0.057857664703612</c:v>
                </c:pt>
                <c:pt idx="45">
                  <c:v>-0.0541924732744239</c:v>
                </c:pt>
                <c:pt idx="46">
                  <c:v>0.0213802833369305</c:v>
                </c:pt>
                <c:pt idx="47">
                  <c:v>0.0216420827247297</c:v>
                </c:pt>
                <c:pt idx="48">
                  <c:v>0.0418006355852642</c:v>
                </c:pt>
                <c:pt idx="49">
                  <c:v>0.0719948316447661</c:v>
                </c:pt>
                <c:pt idx="50">
                  <c:v>0.0734783615089613</c:v>
                </c:pt>
                <c:pt idx="51">
                  <c:v>-0.098174770424681</c:v>
                </c:pt>
                <c:pt idx="52">
                  <c:v>-0.104283422806661</c:v>
                </c:pt>
                <c:pt idx="53">
                  <c:v>-0.0740892267471593</c:v>
                </c:pt>
                <c:pt idx="54">
                  <c:v>-0.069551370691974</c:v>
                </c:pt>
                <c:pt idx="55">
                  <c:v>-0.0726929633455638</c:v>
                </c:pt>
                <c:pt idx="56">
                  <c:v>-0.0709476340935695</c:v>
                </c:pt>
                <c:pt idx="57">
                  <c:v>-0.039706240482871</c:v>
                </c:pt>
                <c:pt idx="58">
                  <c:v>-0.0355174502780846</c:v>
                </c:pt>
                <c:pt idx="59">
                  <c:v>0.0699877030049726</c:v>
                </c:pt>
                <c:pt idx="60">
                  <c:v>0.072954762733363</c:v>
                </c:pt>
                <c:pt idx="61">
                  <c:v>0.0703367688553715</c:v>
                </c:pt>
                <c:pt idx="62">
                  <c:v>0.0734783615089613</c:v>
                </c:pt>
                <c:pt idx="63">
                  <c:v>0.0874409955249159</c:v>
                </c:pt>
                <c:pt idx="64">
                  <c:v>0.0876155284501154</c:v>
                </c:pt>
                <c:pt idx="65">
                  <c:v>-0.0871791961371168</c:v>
                </c:pt>
                <c:pt idx="66">
                  <c:v>-0.0383099770812755</c:v>
                </c:pt>
                <c:pt idx="67">
                  <c:v>-0.035691983203284</c:v>
                </c:pt>
                <c:pt idx="68">
                  <c:v>-0.0423242343608625</c:v>
                </c:pt>
                <c:pt idx="69">
                  <c:v>-0.0391826417072727</c:v>
                </c:pt>
                <c:pt idx="70">
                  <c:v>0.0877027949127151</c:v>
                </c:pt>
                <c:pt idx="71">
                  <c:v>0.134128553015764</c:v>
                </c:pt>
                <c:pt idx="72">
                  <c:v>0.148003920569119</c:v>
                </c:pt>
                <c:pt idx="73">
                  <c:v>0.153065375399903</c:v>
                </c:pt>
                <c:pt idx="74">
                  <c:v>-0.101839961853869</c:v>
                </c:pt>
                <c:pt idx="75">
                  <c:v>-0.10166542892867</c:v>
                </c:pt>
                <c:pt idx="76">
                  <c:v>-0.0571595330028143</c:v>
                </c:pt>
                <c:pt idx="77">
                  <c:v>0.05541420375082</c:v>
                </c:pt>
                <c:pt idx="78">
                  <c:v>0.0985238362750799</c:v>
                </c:pt>
                <c:pt idx="79">
                  <c:v>0.0983493033498805</c:v>
                </c:pt>
                <c:pt idx="80">
                  <c:v>-0.10166542892867</c:v>
                </c:pt>
                <c:pt idx="81">
                  <c:v>-0.0557632696012188</c:v>
                </c:pt>
                <c:pt idx="82">
                  <c:v>-0.0548906049752217</c:v>
                </c:pt>
                <c:pt idx="83">
                  <c:v>0.0839503370209273</c:v>
                </c:pt>
                <c:pt idx="84">
                  <c:v>0.0869173967493176</c:v>
                </c:pt>
                <c:pt idx="85">
                  <c:v>-0.112748269678834</c:v>
                </c:pt>
                <c:pt idx="86">
                  <c:v>-0.0658861792627859</c:v>
                </c:pt>
                <c:pt idx="87">
                  <c:v>-0.0555887366760194</c:v>
                </c:pt>
                <c:pt idx="88">
                  <c:v>-0.0503527489200364</c:v>
                </c:pt>
                <c:pt idx="89">
                  <c:v>0.00436332312998582</c:v>
                </c:pt>
                <c:pt idx="90">
                  <c:v>0.00820304748437335</c:v>
                </c:pt>
                <c:pt idx="91">
                  <c:v>0.141895268187139</c:v>
                </c:pt>
                <c:pt idx="92">
                  <c:v>0.144862327915529</c:v>
                </c:pt>
                <c:pt idx="93">
                  <c:v>0.158039563768087</c:v>
                </c:pt>
                <c:pt idx="94">
                  <c:v>0.156119701590893</c:v>
                </c:pt>
                <c:pt idx="95">
                  <c:v>0.158912228394084</c:v>
                </c:pt>
                <c:pt idx="96">
                  <c:v>-0.126623637232189</c:v>
                </c:pt>
                <c:pt idx="97">
                  <c:v>-0.071733032256967</c:v>
                </c:pt>
                <c:pt idx="98">
                  <c:v>-0.0684169066781777</c:v>
                </c:pt>
                <c:pt idx="99">
                  <c:v>-0.0380481776934764</c:v>
                </c:pt>
                <c:pt idx="100">
                  <c:v>-0.0345575191894877</c:v>
                </c:pt>
                <c:pt idx="101">
                  <c:v>0.0831649388575298</c:v>
                </c:pt>
                <c:pt idx="102">
                  <c:v>-0.126972703082587</c:v>
                </c:pt>
                <c:pt idx="103">
                  <c:v>-0.122958445803001</c:v>
                </c:pt>
                <c:pt idx="104">
                  <c:v>0.0970403064108847</c:v>
                </c:pt>
                <c:pt idx="105">
                  <c:v>-0.109606677025244</c:v>
                </c:pt>
                <c:pt idx="106">
                  <c:v>-0.0678060414399797</c:v>
                </c:pt>
                <c:pt idx="107">
                  <c:v>-0.064315382935991</c:v>
                </c:pt>
                <c:pt idx="108">
                  <c:v>-0.0664097780383842</c:v>
                </c:pt>
                <c:pt idx="109">
                  <c:v>0.0379609112308767</c:v>
                </c:pt>
                <c:pt idx="110">
                  <c:v>0.0622209878335979</c:v>
                </c:pt>
                <c:pt idx="111">
                  <c:v>0.0685041731407774</c:v>
                </c:pt>
                <c:pt idx="112">
                  <c:v>0.0644899158611905</c:v>
                </c:pt>
                <c:pt idx="113">
                  <c:v>0.123394778115999</c:v>
                </c:pt>
                <c:pt idx="114">
                  <c:v>-0.11065387457644</c:v>
                </c:pt>
                <c:pt idx="115">
                  <c:v>-0.110479341651241</c:v>
                </c:pt>
                <c:pt idx="116">
                  <c:v>-0.0382227106186758</c:v>
                </c:pt>
                <c:pt idx="117">
                  <c:v>-0.0368264472170803</c:v>
                </c:pt>
                <c:pt idx="118">
                  <c:v>0.0236492113645232</c:v>
                </c:pt>
                <c:pt idx="119">
                  <c:v>0.0231256125889249</c:v>
                </c:pt>
                <c:pt idx="120">
                  <c:v>0.0502654824574367</c:v>
                </c:pt>
                <c:pt idx="121">
                  <c:v>-0.0916297857297023</c:v>
                </c:pt>
                <c:pt idx="122">
                  <c:v>-0.0928515162060983</c:v>
                </c:pt>
                <c:pt idx="123">
                  <c:v>0.0777544181763474</c:v>
                </c:pt>
                <c:pt idx="124">
                  <c:v>0.0784525498771451</c:v>
                </c:pt>
                <c:pt idx="125">
                  <c:v>-0.0795870138909414</c:v>
                </c:pt>
                <c:pt idx="126">
                  <c:v>0.105854219133456</c:v>
                </c:pt>
                <c:pt idx="127">
                  <c:v>-0.0651007810993885</c:v>
                </c:pt>
                <c:pt idx="128">
                  <c:v>0.134913951179162</c:v>
                </c:pt>
                <c:pt idx="129">
                  <c:v>-0.0621337213709981</c:v>
                </c:pt>
                <c:pt idx="130">
                  <c:v>-0.061261056745001</c:v>
                </c:pt>
                <c:pt idx="131">
                  <c:v>-0.0358665161284835</c:v>
                </c:pt>
                <c:pt idx="132">
                  <c:v>-0.0369137136796801</c:v>
                </c:pt>
                <c:pt idx="133">
                  <c:v>0.0509636141582344</c:v>
                </c:pt>
                <c:pt idx="134">
                  <c:v>0.0478220215046446</c:v>
                </c:pt>
                <c:pt idx="135">
                  <c:v>0.135088484104361</c:v>
                </c:pt>
                <c:pt idx="136">
                  <c:v>0.133692220702766</c:v>
                </c:pt>
                <c:pt idx="137">
                  <c:v>-0.062482787221397</c:v>
                </c:pt>
                <c:pt idx="138">
                  <c:v>0.0947713783832921</c:v>
                </c:pt>
                <c:pt idx="139">
                  <c:v>0.130899693899575</c:v>
                </c:pt>
                <c:pt idx="140">
                  <c:v>-0.063093652459595</c:v>
                </c:pt>
                <c:pt idx="141">
                  <c:v>-0.0623955207587973</c:v>
                </c:pt>
                <c:pt idx="142">
                  <c:v>0.130899693899575</c:v>
                </c:pt>
                <c:pt idx="143">
                  <c:v>0.0178023583703422</c:v>
                </c:pt>
                <c:pt idx="144">
                  <c:v>0.0162315620435473</c:v>
                </c:pt>
                <c:pt idx="145">
                  <c:v>0.0452040276266531</c:v>
                </c:pt>
                <c:pt idx="146">
                  <c:v>0.0474729556542458</c:v>
                </c:pt>
                <c:pt idx="147">
                  <c:v>0.115540796482025</c:v>
                </c:pt>
                <c:pt idx="148">
                  <c:v>0.115540796482025</c:v>
                </c:pt>
                <c:pt idx="149">
                  <c:v>-0.0603883921190038</c:v>
                </c:pt>
                <c:pt idx="150">
                  <c:v>-0.0469493568786475</c:v>
                </c:pt>
                <c:pt idx="151">
                  <c:v>0.04616395871525</c:v>
                </c:pt>
                <c:pt idx="152">
                  <c:v>0.131772358525572</c:v>
                </c:pt>
                <c:pt idx="153">
                  <c:v>-0.017540558982543</c:v>
                </c:pt>
                <c:pt idx="154">
                  <c:v>-0.0192858882345373</c:v>
                </c:pt>
                <c:pt idx="155">
                  <c:v>0.0466002910282486</c:v>
                </c:pt>
                <c:pt idx="156">
                  <c:v>0.0450294947014537</c:v>
                </c:pt>
                <c:pt idx="157">
                  <c:v>0.131248759749974</c:v>
                </c:pt>
                <c:pt idx="158">
                  <c:v>-0.0322013246992954</c:v>
                </c:pt>
                <c:pt idx="159">
                  <c:v>0.045553093477052</c:v>
                </c:pt>
              </c:numCache>
            </c:numRef>
          </c:xVal>
          <c:yVal>
            <c:numRef>
              <c:f>'Расчет по 3 меридианам'!$O$2:$O$161</c:f>
              <c:numCache>
                <c:formatCode>General</c:formatCode>
                <c:ptCount val="160"/>
                <c:pt idx="0">
                  <c:v>-0.0772486512175371</c:v>
                </c:pt>
                <c:pt idx="1">
                  <c:v>-0.0818679230087036</c:v>
                </c:pt>
                <c:pt idx="2">
                  <c:v>-0.0773197051092576</c:v>
                </c:pt>
                <c:pt idx="3">
                  <c:v>-0.0637303957562269</c:v>
                </c:pt>
                <c:pt idx="4">
                  <c:v>-0.0591782245429902</c:v>
                </c:pt>
                <c:pt idx="5">
                  <c:v>0.0227608556564878</c:v>
                </c:pt>
                <c:pt idx="6">
                  <c:v>0.0273130267331594</c:v>
                </c:pt>
                <c:pt idx="7">
                  <c:v>-0.082006241526773</c:v>
                </c:pt>
                <c:pt idx="8">
                  <c:v>-0.0774503392652889</c:v>
                </c:pt>
                <c:pt idx="9">
                  <c:v>-0.0775100689900576</c:v>
                </c:pt>
                <c:pt idx="10">
                  <c:v>-0.0273354138422576</c:v>
                </c:pt>
                <c:pt idx="11">
                  <c:v>-0.0227795115807737</c:v>
                </c:pt>
                <c:pt idx="12">
                  <c:v>-0.0776187088764196</c:v>
                </c:pt>
                <c:pt idx="13">
                  <c:v>-0.073052902383294</c:v>
                </c:pt>
                <c:pt idx="14">
                  <c:v>-0.0776677541468086</c:v>
                </c:pt>
                <c:pt idx="15">
                  <c:v>-0.0730990626377218</c:v>
                </c:pt>
                <c:pt idx="16">
                  <c:v>0.0228290320547056</c:v>
                </c:pt>
                <c:pt idx="17">
                  <c:v>0.027394838410857</c:v>
                </c:pt>
                <c:pt idx="18">
                  <c:v>-0.123556060814645</c:v>
                </c:pt>
                <c:pt idx="19">
                  <c:v>-0.0914771963220821</c:v>
                </c:pt>
                <c:pt idx="20">
                  <c:v>-0.091523008056609</c:v>
                </c:pt>
                <c:pt idx="21">
                  <c:v>-0.123612746284946</c:v>
                </c:pt>
                <c:pt idx="22">
                  <c:v>-0.119034496468323</c:v>
                </c:pt>
                <c:pt idx="23">
                  <c:v>-0.0915649972938901</c:v>
                </c:pt>
                <c:pt idx="24">
                  <c:v>-0.0869867473399203</c:v>
                </c:pt>
                <c:pt idx="25">
                  <c:v>-0.0594899551612896</c:v>
                </c:pt>
                <c:pt idx="26">
                  <c:v>-0.0549138048065087</c:v>
                </c:pt>
                <c:pt idx="27">
                  <c:v>-0.0595172481654876</c:v>
                </c:pt>
                <c:pt idx="28">
                  <c:v>-0.0549389983488647</c:v>
                </c:pt>
                <c:pt idx="29">
                  <c:v>0.00457615035478088</c:v>
                </c:pt>
                <c:pt idx="30">
                  <c:v>0.00915230084684628</c:v>
                </c:pt>
                <c:pt idx="31">
                  <c:v>0.00457824981662289</c:v>
                </c:pt>
                <c:pt idx="32">
                  <c:v>0.00915649977059328</c:v>
                </c:pt>
                <c:pt idx="33">
                  <c:v>0.00457615035478088</c:v>
                </c:pt>
                <c:pt idx="34">
                  <c:v>0.00915649977059328</c:v>
                </c:pt>
                <c:pt idx="35">
                  <c:v>0.0228807520484734</c:v>
                </c:pt>
                <c:pt idx="36">
                  <c:v>0.0274569024032543</c:v>
                </c:pt>
                <c:pt idx="37">
                  <c:v>0.0274694991744324</c:v>
                </c:pt>
                <c:pt idx="38">
                  <c:v>0.00458016148164012</c:v>
                </c:pt>
                <c:pt idx="39">
                  <c:v>0.00458016148164012</c:v>
                </c:pt>
                <c:pt idx="40">
                  <c:v>0.00916032310068509</c:v>
                </c:pt>
                <c:pt idx="41">
                  <c:v>-0.119084199759287</c:v>
                </c:pt>
                <c:pt idx="42">
                  <c:v>-0.0916032305946362</c:v>
                </c:pt>
                <c:pt idx="43">
                  <c:v>-0.0870230689755918</c:v>
                </c:pt>
                <c:pt idx="44">
                  <c:v>-0.059542099810941</c:v>
                </c:pt>
                <c:pt idx="45">
                  <c:v>-0.0549619383293009</c:v>
                </c:pt>
                <c:pt idx="46">
                  <c:v>0.0229008076830103</c:v>
                </c:pt>
                <c:pt idx="47">
                  <c:v>0.0229008076830103</c:v>
                </c:pt>
                <c:pt idx="48">
                  <c:v>0.0412214537469757</c:v>
                </c:pt>
                <c:pt idx="49">
                  <c:v>0.0732825843932662</c:v>
                </c:pt>
                <c:pt idx="50">
                  <c:v>0.0732825843932662</c:v>
                </c:pt>
                <c:pt idx="51">
                  <c:v>-0.100835553953554</c:v>
                </c:pt>
                <c:pt idx="52">
                  <c:v>-0.105418988317923</c:v>
                </c:pt>
                <c:pt idx="53">
                  <c:v>-0.0733102178996708</c:v>
                </c:pt>
                <c:pt idx="54">
                  <c:v>-0.0687283293238966</c:v>
                </c:pt>
                <c:pt idx="55">
                  <c:v>-0.0733349483173575</c:v>
                </c:pt>
                <c:pt idx="56">
                  <c:v>-0.0687515140904923</c:v>
                </c:pt>
                <c:pt idx="57">
                  <c:v>-0.0412369975943379</c:v>
                </c:pt>
                <c:pt idx="58">
                  <c:v>-0.0366551090185637</c:v>
                </c:pt>
                <c:pt idx="59">
                  <c:v>0.0687283293238966</c:v>
                </c:pt>
                <c:pt idx="60">
                  <c:v>0.0733102178996708</c:v>
                </c:pt>
                <c:pt idx="61">
                  <c:v>0.0687515140904923</c:v>
                </c:pt>
                <c:pt idx="62">
                  <c:v>0.0733349483173575</c:v>
                </c:pt>
                <c:pt idx="63">
                  <c:v>0.0870558837644504</c:v>
                </c:pt>
                <c:pt idx="64">
                  <c:v>0.0870852511354563</c:v>
                </c:pt>
                <c:pt idx="65">
                  <c:v>-0.0871112287341363</c:v>
                </c:pt>
                <c:pt idx="66">
                  <c:v>-0.0412509084542954</c:v>
                </c:pt>
                <c:pt idx="67">
                  <c:v>-0.0366674742274302</c:v>
                </c:pt>
                <c:pt idx="68">
                  <c:v>-0.041263213632624</c:v>
                </c:pt>
                <c:pt idx="69">
                  <c:v>-0.036678412163736</c:v>
                </c:pt>
                <c:pt idx="70">
                  <c:v>0.0871112287341363</c:v>
                </c:pt>
                <c:pt idx="71">
                  <c:v>0.132993805495705</c:v>
                </c:pt>
                <c:pt idx="72">
                  <c:v>0.146751785369826</c:v>
                </c:pt>
                <c:pt idx="73">
                  <c:v>0.15133777861534</c:v>
                </c:pt>
                <c:pt idx="74">
                  <c:v>-0.100891852364367</c:v>
                </c:pt>
                <c:pt idx="75">
                  <c:v>-0.100914274062316</c:v>
                </c:pt>
                <c:pt idx="76">
                  <c:v>-0.0550319194964875</c:v>
                </c:pt>
                <c:pt idx="77">
                  <c:v>0.0550319194964875</c:v>
                </c:pt>
                <c:pt idx="78">
                  <c:v>0.100891852405641</c:v>
                </c:pt>
                <c:pt idx="79">
                  <c:v>0.100914274062316</c:v>
                </c:pt>
                <c:pt idx="80">
                  <c:v>-0.10093295939231</c:v>
                </c:pt>
                <c:pt idx="81">
                  <c:v>-0.0550441495135559</c:v>
                </c:pt>
                <c:pt idx="82">
                  <c:v>-0.0550543415117393</c:v>
                </c:pt>
                <c:pt idx="83">
                  <c:v>0.0825815122676091</c:v>
                </c:pt>
                <c:pt idx="84">
                  <c:v>0.0871693740143756</c:v>
                </c:pt>
                <c:pt idx="85">
                  <c:v>-0.114726541239938</c:v>
                </c:pt>
                <c:pt idx="86">
                  <c:v>-0.0688281597669925</c:v>
                </c:pt>
                <c:pt idx="87">
                  <c:v>-0.055062527813594</c:v>
                </c:pt>
                <c:pt idx="88">
                  <c:v>-0.0504739838750133</c:v>
                </c:pt>
                <c:pt idx="89">
                  <c:v>0.00458854393858073</c:v>
                </c:pt>
                <c:pt idx="90">
                  <c:v>0.00917708801481777</c:v>
                </c:pt>
                <c:pt idx="91">
                  <c:v>0.142260911148537</c:v>
                </c:pt>
                <c:pt idx="92">
                  <c:v>0.146849972891751</c:v>
                </c:pt>
                <c:pt idx="93">
                  <c:v>0.160617157846051</c:v>
                </c:pt>
                <c:pt idx="94">
                  <c:v>0.156040189381118</c:v>
                </c:pt>
                <c:pt idx="95">
                  <c:v>0.160629606808995</c:v>
                </c:pt>
                <c:pt idx="96">
                  <c:v>-0.128503685364586</c:v>
                </c:pt>
                <c:pt idx="97">
                  <c:v>-0.0688359247714974</c:v>
                </c:pt>
                <c:pt idx="98">
                  <c:v>-0.068841260041329</c:v>
                </c:pt>
                <c:pt idx="99">
                  <c:v>-0.0367124932573559</c:v>
                </c:pt>
                <c:pt idx="100">
                  <c:v>-0.036715338734603</c:v>
                </c:pt>
                <c:pt idx="101">
                  <c:v>0.0826095120495949</c:v>
                </c:pt>
                <c:pt idx="102">
                  <c:v>-0.128510272059664</c:v>
                </c:pt>
                <c:pt idx="103">
                  <c:v>-0.123920619530362</c:v>
                </c:pt>
                <c:pt idx="104">
                  <c:v>0.0963818837047116</c:v>
                </c:pt>
                <c:pt idx="105">
                  <c:v>-0.110148884863364</c:v>
                </c:pt>
                <c:pt idx="106">
                  <c:v>-0.0688447886279789</c:v>
                </c:pt>
                <c:pt idx="107">
                  <c:v>-0.0642551360986769</c:v>
                </c:pt>
                <c:pt idx="108">
                  <c:v>-0.0642535162161911</c:v>
                </c:pt>
                <c:pt idx="109">
                  <c:v>0.0367172206474853</c:v>
                </c:pt>
                <c:pt idx="110">
                  <c:v>0.0642551360986769</c:v>
                </c:pt>
                <c:pt idx="111">
                  <c:v>0.0688447886279789</c:v>
                </c:pt>
                <c:pt idx="112">
                  <c:v>0.0642535162161911</c:v>
                </c:pt>
                <c:pt idx="113">
                  <c:v>0.123917495471285</c:v>
                </c:pt>
                <c:pt idx="114">
                  <c:v>-0.110142447970606</c:v>
                </c:pt>
                <c:pt idx="115">
                  <c:v>-0.110132404220945</c:v>
                </c:pt>
                <c:pt idx="116">
                  <c:v>-0.0367162950003501</c:v>
                </c:pt>
                <c:pt idx="117">
                  <c:v>-0.0367141493694282</c:v>
                </c:pt>
                <c:pt idx="118">
                  <c:v>0.0229476843924296</c:v>
                </c:pt>
                <c:pt idx="119">
                  <c:v>0.0229463433731024</c:v>
                </c:pt>
                <c:pt idx="120">
                  <c:v>0.050481955365754</c:v>
                </c:pt>
                <c:pt idx="121">
                  <c:v>-0.0917770035633423</c:v>
                </c:pt>
                <c:pt idx="122">
                  <c:v>-0.091765671125272</c:v>
                </c:pt>
                <c:pt idx="123">
                  <c:v>0.0780104530357244</c:v>
                </c:pt>
                <c:pt idx="124">
                  <c:v>0.0780008204633639</c:v>
                </c:pt>
                <c:pt idx="125">
                  <c:v>-0.0779887052840186</c:v>
                </c:pt>
                <c:pt idx="126">
                  <c:v>0.105514130662187</c:v>
                </c:pt>
                <c:pt idx="127">
                  <c:v>-0.0642139994770007</c:v>
                </c:pt>
                <c:pt idx="128">
                  <c:v>0.132985752138719</c:v>
                </c:pt>
                <c:pt idx="129">
                  <c:v>-0.0642000182975837</c:v>
                </c:pt>
                <c:pt idx="130">
                  <c:v>-0.0641840761951682</c:v>
                </c:pt>
                <c:pt idx="131">
                  <c:v>-0.0366857247611295</c:v>
                </c:pt>
                <c:pt idx="132">
                  <c:v>-0.0366766149883157</c:v>
                </c:pt>
                <c:pt idx="133">
                  <c:v>0.0504428715293566</c:v>
                </c:pt>
                <c:pt idx="134">
                  <c:v>0.050430345591742</c:v>
                </c:pt>
                <c:pt idx="135">
                  <c:v>0.132952729212299</c:v>
                </c:pt>
                <c:pt idx="136">
                  <c:v>0.1329156991717</c:v>
                </c:pt>
                <c:pt idx="137">
                  <c:v>-0.0641661996238376</c:v>
                </c:pt>
                <c:pt idx="138">
                  <c:v>0.0916659994429822</c:v>
                </c:pt>
                <c:pt idx="139">
                  <c:v>0.132874715441332</c:v>
                </c:pt>
                <c:pt idx="140">
                  <c:v>-0.0641464143746872</c:v>
                </c:pt>
                <c:pt idx="141">
                  <c:v>-0.0595444065404946</c:v>
                </c:pt>
                <c:pt idx="142">
                  <c:v>0.128249491063146</c:v>
                </c:pt>
                <c:pt idx="143">
                  <c:v>0.0183213558269037</c:v>
                </c:pt>
                <c:pt idx="144">
                  <c:v>0.0183146336094645</c:v>
                </c:pt>
                <c:pt idx="145">
                  <c:v>0.0458033896359643</c:v>
                </c:pt>
                <c:pt idx="146">
                  <c:v>0.0457865840923411</c:v>
                </c:pt>
                <c:pt idx="147">
                  <c:v>0.114421169575006</c:v>
                </c:pt>
                <c:pt idx="148">
                  <c:v>0.114421169575006</c:v>
                </c:pt>
                <c:pt idx="149">
                  <c:v>-0.0595225593337794</c:v>
                </c:pt>
                <c:pt idx="150">
                  <c:v>-0.0457684678025413</c:v>
                </c:pt>
                <c:pt idx="151">
                  <c:v>0.0457684678025413</c:v>
                </c:pt>
                <c:pt idx="152">
                  <c:v>0.128097360964313</c:v>
                </c:pt>
                <c:pt idx="153">
                  <c:v>-0.0182996229556884</c:v>
                </c:pt>
                <c:pt idx="154">
                  <c:v>-0.0182913477147011</c:v>
                </c:pt>
                <c:pt idx="155">
                  <c:v>0.0457490574578446</c:v>
                </c:pt>
                <c:pt idx="156">
                  <c:v>0.0457283693553452</c:v>
                </c:pt>
                <c:pt idx="157">
                  <c:v>0.128039434277277</c:v>
                </c:pt>
                <c:pt idx="158">
                  <c:v>-0.0319944935718675</c:v>
                </c:pt>
                <c:pt idx="159">
                  <c:v>0.0457064194079706</c:v>
                </c:pt>
              </c:numCache>
            </c:numRef>
          </c:yVal>
          <c:smooth val="0"/>
        </c:ser>
        <c:axId val="49855908"/>
        <c:axId val="78494553"/>
      </c:scatterChart>
      <c:valAx>
        <c:axId val="49855908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Измерено: угол касательной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78494553"/>
        <c:crosses val="autoZero"/>
        <c:crossBetween val="midCat"/>
      </c:valAx>
      <c:valAx>
        <c:axId val="7849455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Вычислено: 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49855908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7200">
      <a:solidFill>
        <a:srgbClr val="00000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179640</xdr:colOff>
      <xdr:row>162</xdr:row>
      <xdr:rowOff>41400</xdr:rowOff>
    </xdr:from>
    <xdr:to>
      <xdr:col>11</xdr:col>
      <xdr:colOff>264240</xdr:colOff>
      <xdr:row>191</xdr:row>
      <xdr:rowOff>64080</xdr:rowOff>
    </xdr:to>
    <xdr:graphicFrame>
      <xdr:nvGraphicFramePr>
        <xdr:cNvPr id="0" name=""/>
        <xdr:cNvGraphicFramePr/>
      </xdr:nvGraphicFramePr>
      <xdr:xfrm>
        <a:off x="4311720" y="26779320"/>
        <a:ext cx="6620400" cy="4736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91440</xdr:colOff>
      <xdr:row>167</xdr:row>
      <xdr:rowOff>13320</xdr:rowOff>
    </xdr:from>
    <xdr:to>
      <xdr:col>11</xdr:col>
      <xdr:colOff>397080</xdr:colOff>
      <xdr:row>195</xdr:row>
      <xdr:rowOff>74520</xdr:rowOff>
    </xdr:to>
    <xdr:graphicFrame>
      <xdr:nvGraphicFramePr>
        <xdr:cNvPr id="1" name=""/>
        <xdr:cNvGraphicFramePr/>
      </xdr:nvGraphicFramePr>
      <xdr:xfrm>
        <a:off x="4291200" y="27612360"/>
        <a:ext cx="6593400" cy="4612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9000</xdr:colOff>
      <xdr:row>166</xdr:row>
      <xdr:rowOff>99000</xdr:rowOff>
    </xdr:from>
    <xdr:to>
      <xdr:col>19</xdr:col>
      <xdr:colOff>153000</xdr:colOff>
      <xdr:row>195</xdr:row>
      <xdr:rowOff>25200</xdr:rowOff>
    </xdr:to>
    <xdr:graphicFrame>
      <xdr:nvGraphicFramePr>
        <xdr:cNvPr id="2" name="Диаграмма рассеяния (&quot;вычислено-измерено&quot;)"/>
        <xdr:cNvGraphicFramePr/>
      </xdr:nvGraphicFramePr>
      <xdr:xfrm>
        <a:off x="11309400" y="27535320"/>
        <a:ext cx="5212800" cy="4640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65"/>
  <sheetViews>
    <sheetView showFormulas="false" showGridLines="true" showRowColHeaders="true" showZeros="true" rightToLeft="false" tabSelected="false" showOutlineSymbols="true" defaultGridColor="true" view="normal" topLeftCell="A154" colorId="64" zoomScale="100" zoomScaleNormal="100" zoomScalePageLayoutView="100" workbookViewId="0">
      <pane xSplit="3" ySplit="0" topLeftCell="K154" activePane="topRight" state="frozen"/>
      <selection pane="topLeft" activeCell="A154" activeCellId="0" sqref="A154"/>
      <selection pane="topRight" activeCell="C167" activeCellId="0" sqref="C16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5.56"/>
    <col collapsed="false" customWidth="false" hidden="false" outlineLevel="0" max="5" min="2" style="2" width="11.53"/>
    <col collapsed="false" customWidth="false" hidden="false" outlineLevel="0" max="7" min="6" style="3" width="11.53"/>
    <col collapsed="false" customWidth="false" hidden="false" outlineLevel="0" max="9" min="8" style="2" width="11.53"/>
    <col collapsed="false" customWidth="false" hidden="false" outlineLevel="0" max="10" min="10" style="4" width="11.53"/>
    <col collapsed="false" customWidth="true" hidden="false" outlineLevel="0" max="11" min="11" style="1" width="12.01"/>
    <col collapsed="false" customWidth="false" hidden="false" outlineLevel="0" max="13" min="12" style="2" width="11.53"/>
    <col collapsed="false" customWidth="false" hidden="false" outlineLevel="0" max="14" min="14" style="4" width="11.53"/>
    <col collapsed="false" customWidth="false" hidden="false" outlineLevel="0" max="15" min="15" style="1" width="11.52"/>
    <col collapsed="false" customWidth="true" hidden="false" outlineLevel="0" max="16" min="16" style="5" width="11.93"/>
    <col collapsed="false" customWidth="true" hidden="false" outlineLevel="0" max="17" min="17" style="6" width="11.38"/>
    <col collapsed="false" customWidth="false" hidden="false" outlineLevel="0" max="20" min="18" style="2" width="11.53"/>
    <col collapsed="false" customWidth="false" hidden="false" outlineLevel="0" max="22" min="22" style="3" width="11.53"/>
    <col collapsed="false" customWidth="true" hidden="false" outlineLevel="0" max="23" min="23" style="1" width="13.51"/>
    <col collapsed="false" customWidth="true" hidden="false" outlineLevel="0" max="24" min="24" style="1" width="28.55"/>
  </cols>
  <sheetData>
    <row r="1" s="14" customFormat="true" ht="44.55" hidden="false" customHeight="false" outlineLevel="0" collapsed="false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10" t="s">
        <v>9</v>
      </c>
      <c r="K1" s="9" t="s">
        <v>10</v>
      </c>
      <c r="L1" s="8" t="s">
        <v>11</v>
      </c>
      <c r="M1" s="8" t="s">
        <v>12</v>
      </c>
      <c r="N1" s="10" t="s">
        <v>13</v>
      </c>
      <c r="O1" s="9" t="s">
        <v>14</v>
      </c>
      <c r="P1" s="11" t="s">
        <v>15</v>
      </c>
      <c r="Q1" s="11" t="s">
        <v>16</v>
      </c>
      <c r="R1" s="8" t="s">
        <v>17</v>
      </c>
      <c r="S1" s="8" t="s">
        <v>18</v>
      </c>
      <c r="T1" s="10" t="s">
        <v>19</v>
      </c>
      <c r="U1" s="9" t="s">
        <v>20</v>
      </c>
      <c r="V1" s="9" t="s">
        <v>21</v>
      </c>
      <c r="W1" s="12" t="s">
        <v>22</v>
      </c>
      <c r="X1" s="13" t="s">
        <v>23</v>
      </c>
    </row>
    <row r="2" customFormat="false" ht="12.8" hidden="false" customHeight="false" outlineLevel="0" collapsed="false">
      <c r="A2" s="15" t="s">
        <v>24</v>
      </c>
      <c r="B2" s="16" t="s">
        <v>25</v>
      </c>
      <c r="C2" s="16" t="n">
        <v>600</v>
      </c>
      <c r="D2" s="16" t="n">
        <v>9784</v>
      </c>
      <c r="E2" s="16" t="n">
        <v>9761</v>
      </c>
      <c r="F2" s="17" t="n">
        <f aca="false">(D2+E2)/2/C2</f>
        <v>16.2875</v>
      </c>
      <c r="G2" s="17" t="n">
        <f aca="false">(H2+L2)/2/C2</f>
        <v>22.865</v>
      </c>
      <c r="H2" s="16" t="n">
        <v>13731</v>
      </c>
      <c r="I2" s="16" t="n">
        <v>31</v>
      </c>
      <c r="J2" s="18" t="n">
        <v>0.13</v>
      </c>
      <c r="K2" s="19" t="n">
        <f aca="false">DEGREES(ATAN(I2/H2))</f>
        <v>0.12935446414483</v>
      </c>
      <c r="L2" s="16" t="n">
        <v>13707</v>
      </c>
      <c r="M2" s="16" t="n">
        <v>54</v>
      </c>
      <c r="N2" s="18" t="n">
        <v>0.23</v>
      </c>
      <c r="O2" s="19" t="n">
        <f aca="false">DEGREES(ATAN(M2/L2))</f>
        <v>0.225720878916025</v>
      </c>
      <c r="P2" s="20" t="n">
        <v>-5.66666667</v>
      </c>
      <c r="Q2" s="20" t="n">
        <v>59.66666667</v>
      </c>
      <c r="R2" s="16" t="n">
        <v>6992</v>
      </c>
      <c r="S2" s="16" t="n">
        <v>-522</v>
      </c>
      <c r="T2" s="18" t="n">
        <v>-4.27</v>
      </c>
      <c r="U2" s="19" t="n">
        <f aca="false">DEGREES(ATAN(S2/R2))</f>
        <v>-4.26959609202406</v>
      </c>
      <c r="V2" s="17" t="n">
        <f aca="false">T2-(J2+N2)/2</f>
        <v>-4.45</v>
      </c>
      <c r="W2" s="19" t="n">
        <f aca="false">U2-(K2+O2)/2</f>
        <v>-4.44713376355449</v>
      </c>
      <c r="X2" s="21" t="s">
        <v>26</v>
      </c>
    </row>
    <row r="3" customFormat="false" ht="12.8" hidden="false" customHeight="false" outlineLevel="0" collapsed="false">
      <c r="A3" s="15" t="s">
        <v>24</v>
      </c>
      <c r="B3" s="16" t="s">
        <v>25</v>
      </c>
      <c r="C3" s="16" t="n">
        <v>600</v>
      </c>
      <c r="D3" s="16" t="n">
        <v>9784</v>
      </c>
      <c r="E3" s="16" t="n">
        <v>9761</v>
      </c>
      <c r="F3" s="17" t="n">
        <f aca="false">(D3+E3)/2/C3</f>
        <v>16.2875</v>
      </c>
      <c r="G3" s="17" t="n">
        <f aca="false">(H3+L3)/2/C3</f>
        <v>22.865</v>
      </c>
      <c r="H3" s="16" t="n">
        <v>13731</v>
      </c>
      <c r="I3" s="16" t="n">
        <v>31</v>
      </c>
      <c r="J3" s="18" t="n">
        <v>0.13</v>
      </c>
      <c r="K3" s="19" t="n">
        <f aca="false">DEGREES(ATAN(I3/H3))</f>
        <v>0.12935446414483</v>
      </c>
      <c r="L3" s="16" t="n">
        <v>13707</v>
      </c>
      <c r="M3" s="16" t="n">
        <v>54</v>
      </c>
      <c r="N3" s="18" t="n">
        <v>0.23</v>
      </c>
      <c r="O3" s="19" t="n">
        <f aca="false">DEGREES(ATAN(M3/L3))</f>
        <v>0.225720878916025</v>
      </c>
      <c r="P3" s="20" t="n">
        <v>-6</v>
      </c>
      <c r="Q3" s="20" t="n">
        <v>59.33333333</v>
      </c>
      <c r="R3" s="16" t="n">
        <v>7037</v>
      </c>
      <c r="S3" s="16" t="n">
        <v>-559</v>
      </c>
      <c r="T3" s="18" t="n">
        <v>-4.54</v>
      </c>
      <c r="U3" s="19" t="n">
        <f aca="false">DEGREES(ATAN(S3/R3))</f>
        <v>-4.54188225479716</v>
      </c>
      <c r="V3" s="17" t="n">
        <f aca="false">T3-(J3+N3)/2</f>
        <v>-4.72</v>
      </c>
      <c r="W3" s="19" t="n">
        <f aca="false">U3-(K3+O3)/2</f>
        <v>-4.71941992632759</v>
      </c>
      <c r="X3" s="21" t="s">
        <v>26</v>
      </c>
    </row>
    <row r="4" customFormat="false" ht="12.8" hidden="false" customHeight="false" outlineLevel="0" collapsed="false">
      <c r="A4" s="15" t="s">
        <v>24</v>
      </c>
      <c r="B4" s="16" t="s">
        <v>25</v>
      </c>
      <c r="C4" s="16" t="n">
        <v>600</v>
      </c>
      <c r="D4" s="16" t="n">
        <v>9784</v>
      </c>
      <c r="E4" s="16" t="n">
        <v>9761</v>
      </c>
      <c r="F4" s="17" t="n">
        <f aca="false">(D4+E4)/2/C4</f>
        <v>16.2875</v>
      </c>
      <c r="G4" s="17" t="n">
        <f aca="false">(H4+L4)/2/C4</f>
        <v>22.865</v>
      </c>
      <c r="H4" s="16" t="n">
        <v>13731</v>
      </c>
      <c r="I4" s="16" t="n">
        <v>31</v>
      </c>
      <c r="J4" s="18" t="n">
        <v>0.13</v>
      </c>
      <c r="K4" s="19" t="n">
        <f aca="false">DEGREES(ATAN(I4/H4))</f>
        <v>0.12935446414483</v>
      </c>
      <c r="L4" s="16" t="n">
        <v>13707</v>
      </c>
      <c r="M4" s="16" t="n">
        <v>54</v>
      </c>
      <c r="N4" s="18" t="n">
        <v>0.23</v>
      </c>
      <c r="O4" s="19" t="n">
        <f aca="false">DEGREES(ATAN(M4/L4))</f>
        <v>0.225720878916025</v>
      </c>
      <c r="P4" s="20" t="n">
        <v>-5.66666667</v>
      </c>
      <c r="Q4" s="20" t="n">
        <v>59.33333333</v>
      </c>
      <c r="R4" s="16" t="n">
        <v>7049</v>
      </c>
      <c r="S4" s="16" t="n">
        <v>-522</v>
      </c>
      <c r="T4" s="18" t="n">
        <v>-4.24</v>
      </c>
      <c r="U4" s="19" t="n">
        <f aca="false">DEGREES(ATAN(S4/R4))</f>
        <v>-4.23519718861389</v>
      </c>
      <c r="V4" s="17" t="n">
        <f aca="false">T4-(J4+N4)/2</f>
        <v>-4.42</v>
      </c>
      <c r="W4" s="19" t="n">
        <f aca="false">U4-(K4+O4)/2</f>
        <v>-4.41273486014432</v>
      </c>
      <c r="X4" s="21" t="s">
        <v>26</v>
      </c>
    </row>
    <row r="5" customFormat="false" ht="12.8" hidden="false" customHeight="false" outlineLevel="0" collapsed="false">
      <c r="A5" s="15" t="s">
        <v>27</v>
      </c>
      <c r="B5" s="16" t="s">
        <v>28</v>
      </c>
      <c r="C5" s="16" t="n">
        <v>600</v>
      </c>
      <c r="D5" s="16" t="n">
        <v>9839</v>
      </c>
      <c r="E5" s="16" t="n">
        <v>9836</v>
      </c>
      <c r="F5" s="17" t="n">
        <f aca="false">(D5+E5)/2/C5</f>
        <v>16.3958333333333</v>
      </c>
      <c r="G5" s="17" t="n">
        <f aca="false">(H5+L5)/2/C5</f>
        <v>22.6091666666667</v>
      </c>
      <c r="H5" s="16" t="n">
        <v>13569</v>
      </c>
      <c r="I5" s="16" t="n">
        <v>33</v>
      </c>
      <c r="J5" s="18" t="n">
        <v>0.14</v>
      </c>
      <c r="K5" s="19" t="n">
        <f aca="false">DEGREES(ATAN(I5/H5))</f>
        <v>0.13934387178043</v>
      </c>
      <c r="L5" s="16" t="n">
        <v>13562</v>
      </c>
      <c r="M5" s="16" t="n">
        <v>35</v>
      </c>
      <c r="N5" s="18" t="n">
        <v>0.15</v>
      </c>
      <c r="O5" s="19" t="n">
        <f aca="false">DEGREES(ATAN(M5/L5))</f>
        <v>0.147865199155449</v>
      </c>
      <c r="P5" s="20" t="n">
        <v>-4.66666667</v>
      </c>
      <c r="Q5" s="20" t="n">
        <v>59</v>
      </c>
      <c r="R5" s="16" t="n">
        <v>7033</v>
      </c>
      <c r="S5" s="16" t="n">
        <v>-434</v>
      </c>
      <c r="T5" s="18" t="n">
        <v>-3.53</v>
      </c>
      <c r="U5" s="19" t="n">
        <f aca="false">DEGREES(ATAN(S5/R5))</f>
        <v>-3.53119243946564</v>
      </c>
      <c r="V5" s="17" t="n">
        <f aca="false">T5-(J5+N5)/2</f>
        <v>-3.675</v>
      </c>
      <c r="W5" s="19" t="n">
        <f aca="false">U5-(K5+O5)/2</f>
        <v>-3.67479697493358</v>
      </c>
      <c r="X5" s="21"/>
    </row>
    <row r="6" customFormat="false" ht="12.8" hidden="false" customHeight="false" outlineLevel="0" collapsed="false">
      <c r="A6" s="15" t="s">
        <v>27</v>
      </c>
      <c r="B6" s="16" t="s">
        <v>28</v>
      </c>
      <c r="C6" s="16" t="n">
        <v>600</v>
      </c>
      <c r="D6" s="16" t="n">
        <v>9839</v>
      </c>
      <c r="E6" s="16" t="n">
        <v>9836</v>
      </c>
      <c r="F6" s="17" t="n">
        <f aca="false">(D6+E6)/2/C6</f>
        <v>16.3958333333333</v>
      </c>
      <c r="G6" s="17" t="n">
        <f aca="false">(H6+L6)/2/C6</f>
        <v>22.6091666666667</v>
      </c>
      <c r="H6" s="16" t="n">
        <v>13569</v>
      </c>
      <c r="I6" s="16" t="n">
        <v>33</v>
      </c>
      <c r="J6" s="18" t="n">
        <v>0.14</v>
      </c>
      <c r="K6" s="19" t="n">
        <f aca="false">DEGREES(ATAN(I6/H6))</f>
        <v>0.13934387178043</v>
      </c>
      <c r="L6" s="16" t="n">
        <v>13562</v>
      </c>
      <c r="M6" s="16" t="n">
        <v>35</v>
      </c>
      <c r="N6" s="18" t="n">
        <v>0.15</v>
      </c>
      <c r="O6" s="19" t="n">
        <f aca="false">DEGREES(ATAN(M6/L6))</f>
        <v>0.147865199155449</v>
      </c>
      <c r="P6" s="20" t="n">
        <v>-4.33333333</v>
      </c>
      <c r="Q6" s="20" t="n">
        <v>59</v>
      </c>
      <c r="R6" s="16" t="n">
        <v>7035</v>
      </c>
      <c r="S6" s="16" t="n">
        <v>-394</v>
      </c>
      <c r="T6" s="18" t="n">
        <v>-3.21</v>
      </c>
      <c r="U6" s="19" t="n">
        <f aca="false">DEGREES(ATAN(S6/R6))</f>
        <v>-3.20554068804851</v>
      </c>
      <c r="V6" s="17" t="n">
        <f aca="false">T6-(J6+N6)/2</f>
        <v>-3.355</v>
      </c>
      <c r="W6" s="19" t="n">
        <f aca="false">U6-(K6+O6)/2</f>
        <v>-3.34914522351644</v>
      </c>
      <c r="X6" s="21"/>
    </row>
    <row r="7" customFormat="false" ht="12.8" hidden="false" customHeight="false" outlineLevel="0" collapsed="false">
      <c r="A7" s="15" t="s">
        <v>29</v>
      </c>
      <c r="B7" s="16" t="s">
        <v>30</v>
      </c>
      <c r="C7" s="16" t="n">
        <v>600</v>
      </c>
      <c r="D7" s="16" t="n">
        <v>9754</v>
      </c>
      <c r="E7" s="16" t="n">
        <v>9742</v>
      </c>
      <c r="F7" s="17" t="n">
        <f aca="false">(D7+E7)/2/C7</f>
        <v>16.2466666666667</v>
      </c>
      <c r="G7" s="17" t="n">
        <f aca="false">(H7+L7)/2/C7</f>
        <v>22.8058333333333</v>
      </c>
      <c r="H7" s="16" t="n">
        <v>13690</v>
      </c>
      <c r="I7" s="16" t="n">
        <v>53</v>
      </c>
      <c r="J7" s="18" t="n">
        <v>0.22</v>
      </c>
      <c r="K7" s="19" t="n">
        <f aca="false">DEGREES(ATAN(I7/H7))</f>
        <v>0.221816007527718</v>
      </c>
      <c r="L7" s="16" t="n">
        <v>13677</v>
      </c>
      <c r="M7" s="16" t="n">
        <v>65</v>
      </c>
      <c r="N7" s="18" t="n">
        <v>0.27</v>
      </c>
      <c r="O7" s="19" t="n">
        <f aca="false">DEGREES(ATAN(M7/L7))</f>
        <v>0.272296382972067</v>
      </c>
      <c r="P7" s="20" t="n">
        <v>1.66666667</v>
      </c>
      <c r="Q7" s="20" t="n">
        <v>59</v>
      </c>
      <c r="R7" s="16" t="n">
        <v>7117</v>
      </c>
      <c r="S7" s="16" t="n">
        <v>186</v>
      </c>
      <c r="T7" s="18" t="n">
        <v>1.5</v>
      </c>
      <c r="U7" s="19" t="n">
        <f aca="false">DEGREES(ATAN(S7/R7))</f>
        <v>1.4970619184107</v>
      </c>
      <c r="V7" s="17" t="n">
        <f aca="false">T7-(J7+N7)/2</f>
        <v>1.255</v>
      </c>
      <c r="W7" s="19" t="n">
        <f aca="false">U7-(K7+O7)/2</f>
        <v>1.25000572316081</v>
      </c>
      <c r="X7" s="21"/>
    </row>
    <row r="8" customFormat="false" ht="12.8" hidden="false" customHeight="false" outlineLevel="0" collapsed="false">
      <c r="A8" s="15" t="s">
        <v>29</v>
      </c>
      <c r="B8" s="16" t="s">
        <v>30</v>
      </c>
      <c r="C8" s="16" t="n">
        <v>600</v>
      </c>
      <c r="D8" s="16" t="n">
        <v>9754</v>
      </c>
      <c r="E8" s="16" t="n">
        <v>9742</v>
      </c>
      <c r="F8" s="17" t="n">
        <f aca="false">(D8+E8)/2/C8</f>
        <v>16.2466666666667</v>
      </c>
      <c r="G8" s="17" t="n">
        <f aca="false">(H8+L8)/2/C8</f>
        <v>22.8058333333333</v>
      </c>
      <c r="H8" s="16" t="n">
        <v>13690</v>
      </c>
      <c r="I8" s="16" t="n">
        <v>53</v>
      </c>
      <c r="J8" s="18" t="n">
        <v>0.22</v>
      </c>
      <c r="K8" s="19" t="n">
        <f aca="false">DEGREES(ATAN(I8/H8))</f>
        <v>0.221816007527718</v>
      </c>
      <c r="L8" s="16" t="n">
        <v>13677</v>
      </c>
      <c r="M8" s="16" t="n">
        <v>65</v>
      </c>
      <c r="N8" s="18" t="n">
        <v>0.27</v>
      </c>
      <c r="O8" s="19" t="n">
        <f aca="false">DEGREES(ATAN(M8/L8))</f>
        <v>0.272296382972067</v>
      </c>
      <c r="P8" s="20" t="n">
        <v>2</v>
      </c>
      <c r="Q8" s="20" t="n">
        <v>59</v>
      </c>
      <c r="R8" s="16" t="n">
        <v>7110</v>
      </c>
      <c r="S8" s="16" t="n">
        <v>221</v>
      </c>
      <c r="T8" s="18" t="n">
        <v>1.78</v>
      </c>
      <c r="U8" s="19" t="n">
        <f aca="false">DEGREES(ATAN(S8/R8))</f>
        <v>1.78035045174684</v>
      </c>
      <c r="V8" s="17" t="n">
        <f aca="false">T8-(J8+N8)/2</f>
        <v>1.535</v>
      </c>
      <c r="W8" s="19" t="n">
        <f aca="false">U8-(K8+O8)/2</f>
        <v>1.53329425649695</v>
      </c>
      <c r="X8" s="21"/>
    </row>
    <row r="9" customFormat="false" ht="12.8" hidden="false" customHeight="false" outlineLevel="0" collapsed="false">
      <c r="A9" s="15" t="s">
        <v>31</v>
      </c>
      <c r="B9" s="16" t="n">
        <v>1915</v>
      </c>
      <c r="C9" s="16" t="n">
        <v>600</v>
      </c>
      <c r="D9" s="16" t="n">
        <v>9941</v>
      </c>
      <c r="E9" s="16" t="n">
        <v>9977</v>
      </c>
      <c r="F9" s="22" t="n">
        <f aca="false">(D9+E9)/2/C9</f>
        <v>16.5983333333333</v>
      </c>
      <c r="G9" s="17" t="n">
        <f aca="false">(H9+L9)/2/C9</f>
        <v>22.7891666666667</v>
      </c>
      <c r="H9" s="16" t="n">
        <v>13683</v>
      </c>
      <c r="I9" s="16" t="n">
        <v>24</v>
      </c>
      <c r="J9" s="18" t="n">
        <v>0.1</v>
      </c>
      <c r="K9" s="19" t="n">
        <f aca="false">DEGREES(ATAN(I9/H9))</f>
        <v>0.100496769578558</v>
      </c>
      <c r="L9" s="16" t="n">
        <v>13664</v>
      </c>
      <c r="M9" s="16" t="n">
        <v>-12</v>
      </c>
      <c r="N9" s="18" t="n">
        <v>-0.05</v>
      </c>
      <c r="O9" s="19" t="n">
        <f aca="false">DEGREES(ATAN(M9/L9))</f>
        <v>-0.0503182945985703</v>
      </c>
      <c r="P9" s="20" t="n">
        <v>-6</v>
      </c>
      <c r="Q9" s="20" t="n">
        <v>58.66666667</v>
      </c>
      <c r="R9" s="16" t="n">
        <v>7152</v>
      </c>
      <c r="S9" s="16" t="n">
        <v>-571</v>
      </c>
      <c r="T9" s="18" t="n">
        <v>-4.56</v>
      </c>
      <c r="U9" s="19" t="n">
        <f aca="false">DEGREES(ATAN(S9/R9))</f>
        <v>-4.56468729789369</v>
      </c>
      <c r="V9" s="17" t="n">
        <f aca="false">T9-(J9+N9)/2</f>
        <v>-4.585</v>
      </c>
      <c r="W9" s="19" t="n">
        <f aca="false">U9-(K9+O9)/2</f>
        <v>-4.58977653538369</v>
      </c>
      <c r="X9" s="21"/>
    </row>
    <row r="10" customFormat="false" ht="12.8" hidden="false" customHeight="false" outlineLevel="0" collapsed="false">
      <c r="A10" s="15" t="s">
        <v>31</v>
      </c>
      <c r="B10" s="16" t="n">
        <v>1915</v>
      </c>
      <c r="C10" s="16" t="n">
        <v>600</v>
      </c>
      <c r="D10" s="16" t="n">
        <v>9941</v>
      </c>
      <c r="E10" s="16" t="n">
        <v>9977</v>
      </c>
      <c r="F10" s="22" t="n">
        <f aca="false">(D10+E10)/2/C10</f>
        <v>16.5983333333333</v>
      </c>
      <c r="G10" s="17" t="n">
        <f aca="false">(H10+L10)/2/C10</f>
        <v>22.7891666666667</v>
      </c>
      <c r="H10" s="16" t="n">
        <v>13683</v>
      </c>
      <c r="I10" s="16" t="n">
        <v>24</v>
      </c>
      <c r="J10" s="18" t="n">
        <v>0.1</v>
      </c>
      <c r="K10" s="19" t="n">
        <f aca="false">DEGREES(ATAN(I10/H10))</f>
        <v>0.100496769578558</v>
      </c>
      <c r="L10" s="16" t="n">
        <v>13664</v>
      </c>
      <c r="M10" s="16" t="n">
        <v>-12</v>
      </c>
      <c r="N10" s="18" t="n">
        <v>-0.05</v>
      </c>
      <c r="O10" s="19" t="n">
        <f aca="false">DEGREES(ATAN(M10/L10))</f>
        <v>-0.0503182945985703</v>
      </c>
      <c r="P10" s="20" t="n">
        <v>-5.66666667</v>
      </c>
      <c r="Q10" s="20" t="n">
        <v>58.66666667</v>
      </c>
      <c r="R10" s="16" t="n">
        <v>7155</v>
      </c>
      <c r="S10" s="16" t="n">
        <v>-555</v>
      </c>
      <c r="T10" s="18" t="n">
        <v>-4.44</v>
      </c>
      <c r="U10" s="19" t="n">
        <f aca="false">DEGREES(ATAN(S10/R10))</f>
        <v>-4.43544518933999</v>
      </c>
      <c r="V10" s="17" t="n">
        <f aca="false">T10-(J10+N10)/2</f>
        <v>-4.465</v>
      </c>
      <c r="W10" s="19" t="n">
        <f aca="false">U10-(K10+O10)/2</f>
        <v>-4.46053442682998</v>
      </c>
      <c r="X10" s="21"/>
    </row>
    <row r="11" customFormat="false" ht="12.8" hidden="false" customHeight="false" outlineLevel="0" collapsed="false">
      <c r="A11" s="15" t="s">
        <v>31</v>
      </c>
      <c r="B11" s="16" t="n">
        <v>1915</v>
      </c>
      <c r="C11" s="16" t="n">
        <v>600</v>
      </c>
      <c r="D11" s="16" t="n">
        <v>9941</v>
      </c>
      <c r="E11" s="16" t="n">
        <v>9977</v>
      </c>
      <c r="F11" s="22" t="n">
        <f aca="false">(D11+E11)/2/C11</f>
        <v>16.5983333333333</v>
      </c>
      <c r="G11" s="17" t="n">
        <f aca="false">(H11+L11)/2/C11</f>
        <v>22.7891666666667</v>
      </c>
      <c r="H11" s="16" t="n">
        <v>13683</v>
      </c>
      <c r="I11" s="16" t="n">
        <v>24</v>
      </c>
      <c r="J11" s="18" t="n">
        <v>0.1</v>
      </c>
      <c r="K11" s="19" t="n">
        <f aca="false">DEGREES(ATAN(I11/H11))</f>
        <v>0.100496769578558</v>
      </c>
      <c r="L11" s="16" t="n">
        <v>13664</v>
      </c>
      <c r="M11" s="16" t="n">
        <v>-12</v>
      </c>
      <c r="N11" s="18" t="n">
        <v>-0.05</v>
      </c>
      <c r="O11" s="19" t="n">
        <f aca="false">DEGREES(ATAN(M11/L11))</f>
        <v>-0.0503182945985703</v>
      </c>
      <c r="P11" s="20" t="n">
        <v>-5.66666667</v>
      </c>
      <c r="Q11" s="20" t="n">
        <v>58.33333333</v>
      </c>
      <c r="R11" s="16" t="n">
        <v>7218</v>
      </c>
      <c r="S11" s="16" t="n">
        <v>-579</v>
      </c>
      <c r="T11" s="18" t="n">
        <v>-4.59</v>
      </c>
      <c r="U11" s="19" t="n">
        <f aca="false">DEGREES(ATAN(S11/R11))</f>
        <v>-4.58622542803586</v>
      </c>
      <c r="V11" s="17" t="n">
        <f aca="false">T11-(J11+N11)/2</f>
        <v>-4.615</v>
      </c>
      <c r="W11" s="19" t="n">
        <f aca="false">U11-(K11+O11)/2</f>
        <v>-4.61131466552585</v>
      </c>
      <c r="X11" s="21"/>
    </row>
    <row r="12" customFormat="false" ht="12.8" hidden="false" customHeight="false" outlineLevel="0" collapsed="false">
      <c r="A12" s="15" t="s">
        <v>32</v>
      </c>
      <c r="B12" s="16" t="n">
        <v>1924</v>
      </c>
      <c r="C12" s="16" t="n">
        <v>600</v>
      </c>
      <c r="D12" s="16" t="n">
        <v>9846</v>
      </c>
      <c r="E12" s="16" t="n">
        <v>9859</v>
      </c>
      <c r="F12" s="17" t="n">
        <f aca="false">(D12+E12)/2/C12</f>
        <v>16.4208333333333</v>
      </c>
      <c r="G12" s="17" t="n">
        <f aca="false">(H12+L12)/2/C12</f>
        <v>22.94</v>
      </c>
      <c r="H12" s="16" t="n">
        <v>13778</v>
      </c>
      <c r="I12" s="16" t="n">
        <v>-40</v>
      </c>
      <c r="J12" s="18" t="n">
        <v>-0.17</v>
      </c>
      <c r="K12" s="19" t="n">
        <f aca="false">DEGREES(ATAN(I12/H12))</f>
        <v>-0.166339435454763</v>
      </c>
      <c r="L12" s="16" t="n">
        <v>13750</v>
      </c>
      <c r="M12" s="16" t="n">
        <v>-53</v>
      </c>
      <c r="N12" s="18" t="n">
        <v>-0.22</v>
      </c>
      <c r="O12" s="19" t="n">
        <f aca="false">DEGREES(ATAN(M12/L12))</f>
        <v>-0.220848092739423</v>
      </c>
      <c r="P12" s="20" t="n">
        <v>-2</v>
      </c>
      <c r="Q12" s="20" t="n">
        <v>58.66666667</v>
      </c>
      <c r="R12" s="16" t="n">
        <v>7238</v>
      </c>
      <c r="S12" s="16" t="n">
        <v>-220</v>
      </c>
      <c r="T12" s="18" t="n">
        <v>-1.74</v>
      </c>
      <c r="U12" s="19" t="n">
        <f aca="false">DEGREES(ATAN(S12/R12))</f>
        <v>-1.74097704492833</v>
      </c>
      <c r="V12" s="17" t="n">
        <f aca="false">T12-(J12+N12)/2</f>
        <v>-1.545</v>
      </c>
      <c r="W12" s="19" t="n">
        <f aca="false">U12-(K12+O12)/2</f>
        <v>-1.54738328083124</v>
      </c>
      <c r="X12" s="21"/>
    </row>
    <row r="13" customFormat="false" ht="12.8" hidden="false" customHeight="false" outlineLevel="0" collapsed="false">
      <c r="A13" s="15" t="s">
        <v>32</v>
      </c>
      <c r="B13" s="16" t="n">
        <v>1924</v>
      </c>
      <c r="C13" s="16" t="n">
        <v>600</v>
      </c>
      <c r="D13" s="16" t="n">
        <v>9846</v>
      </c>
      <c r="E13" s="16" t="n">
        <v>9859</v>
      </c>
      <c r="F13" s="17" t="n">
        <f aca="false">(D13+E13)/2/C13</f>
        <v>16.4208333333333</v>
      </c>
      <c r="G13" s="17" t="n">
        <f aca="false">(H13+L13)/2/C13</f>
        <v>22.94</v>
      </c>
      <c r="H13" s="16" t="n">
        <v>13778</v>
      </c>
      <c r="I13" s="16" t="n">
        <v>-40</v>
      </c>
      <c r="J13" s="18" t="n">
        <v>-0.17</v>
      </c>
      <c r="K13" s="19" t="n">
        <f aca="false">DEGREES(ATAN(I13/H13))</f>
        <v>-0.166339435454763</v>
      </c>
      <c r="L13" s="16" t="n">
        <v>13750</v>
      </c>
      <c r="M13" s="16" t="n">
        <v>-53</v>
      </c>
      <c r="N13" s="18" t="n">
        <v>-0.22</v>
      </c>
      <c r="O13" s="19" t="n">
        <f aca="false">DEGREES(ATAN(M13/L13))</f>
        <v>-0.220848092739423</v>
      </c>
      <c r="P13" s="20" t="n">
        <v>-1.66666667</v>
      </c>
      <c r="Q13" s="20" t="n">
        <v>58.66666667</v>
      </c>
      <c r="R13" s="16" t="n">
        <v>7245</v>
      </c>
      <c r="S13" s="16" t="n">
        <v>-185</v>
      </c>
      <c r="T13" s="18" t="n">
        <v>-1.46</v>
      </c>
      <c r="U13" s="19" t="n">
        <f aca="false">DEGREES(ATAN(S13/R13))</f>
        <v>-1.46272137160114</v>
      </c>
      <c r="V13" s="17" t="n">
        <f aca="false">T13-(J13+N13)/2</f>
        <v>-1.265</v>
      </c>
      <c r="W13" s="19" t="n">
        <f aca="false">U13-(K13+O13)/2</f>
        <v>-1.26912760750405</v>
      </c>
      <c r="X13" s="21"/>
    </row>
    <row r="14" customFormat="false" ht="12.8" hidden="false" customHeight="false" outlineLevel="0" collapsed="false">
      <c r="A14" s="15" t="s">
        <v>33</v>
      </c>
      <c r="B14" s="16" t="s">
        <v>34</v>
      </c>
      <c r="C14" s="16" t="n">
        <v>600</v>
      </c>
      <c r="D14" s="16" t="n">
        <v>9641</v>
      </c>
      <c r="E14" s="16" t="n">
        <v>9647</v>
      </c>
      <c r="F14" s="17" t="n">
        <f aca="false">(D14+E14)/2/C14</f>
        <v>16.0733333333333</v>
      </c>
      <c r="G14" s="17" t="n">
        <f aca="false">(H14+L14)/2/C14</f>
        <v>22.78</v>
      </c>
      <c r="H14" s="16" t="n">
        <v>13669</v>
      </c>
      <c r="I14" s="16" t="n">
        <v>-4</v>
      </c>
      <c r="J14" s="18" t="n">
        <v>-0.02</v>
      </c>
      <c r="K14" s="19" t="n">
        <f aca="false">DEGREES(ATAN(I14/H14))</f>
        <v>-0.0167666333682325</v>
      </c>
      <c r="L14" s="16" t="n">
        <v>13667</v>
      </c>
      <c r="M14" s="16" t="n">
        <v>-12</v>
      </c>
      <c r="N14" s="18" t="n">
        <v>-0.05</v>
      </c>
      <c r="O14" s="19" t="n">
        <f aca="false">DEGREES(ATAN(M14/L14))</f>
        <v>-0.0503072493943409</v>
      </c>
      <c r="P14" s="20" t="n">
        <v>-5.66666667</v>
      </c>
      <c r="Q14" s="20" t="n">
        <v>57.66666667</v>
      </c>
      <c r="R14" s="16" t="n">
        <v>7363</v>
      </c>
      <c r="S14" s="16" t="n">
        <v>-564</v>
      </c>
      <c r="T14" s="18" t="n">
        <v>-4.38</v>
      </c>
      <c r="U14" s="19" t="n">
        <f aca="false">DEGREES(ATAN(S14/R14))</f>
        <v>-4.38025797483983</v>
      </c>
      <c r="V14" s="17" t="n">
        <f aca="false">T14-(J14+N14)/2</f>
        <v>-4.345</v>
      </c>
      <c r="W14" s="19" t="n">
        <f aca="false">U14-(K14+O14)/2</f>
        <v>-4.34672103345855</v>
      </c>
      <c r="X14" s="21"/>
    </row>
    <row r="15" customFormat="false" ht="12.8" hidden="false" customHeight="false" outlineLevel="0" collapsed="false">
      <c r="A15" s="15" t="s">
        <v>33</v>
      </c>
      <c r="B15" s="16" t="s">
        <v>34</v>
      </c>
      <c r="C15" s="16" t="n">
        <v>600</v>
      </c>
      <c r="D15" s="16" t="n">
        <v>9641</v>
      </c>
      <c r="E15" s="16" t="n">
        <v>9647</v>
      </c>
      <c r="F15" s="17" t="n">
        <f aca="false">(D15+E15)/2/C15</f>
        <v>16.0733333333333</v>
      </c>
      <c r="G15" s="17" t="n">
        <f aca="false">(H15+L15)/2/C15</f>
        <v>22.78</v>
      </c>
      <c r="H15" s="16" t="n">
        <v>13669</v>
      </c>
      <c r="I15" s="16" t="n">
        <v>-4</v>
      </c>
      <c r="J15" s="18" t="n">
        <v>-0.02</v>
      </c>
      <c r="K15" s="19" t="n">
        <f aca="false">DEGREES(ATAN(I15/H15))</f>
        <v>-0.0167666333682325</v>
      </c>
      <c r="L15" s="16" t="n">
        <v>13667</v>
      </c>
      <c r="M15" s="16" t="n">
        <v>-12</v>
      </c>
      <c r="N15" s="18" t="n">
        <v>-0.05</v>
      </c>
      <c r="O15" s="19" t="n">
        <f aca="false">DEGREES(ATAN(M15/L15))</f>
        <v>-0.0503072493943409</v>
      </c>
      <c r="P15" s="20" t="n">
        <v>-5.33333333</v>
      </c>
      <c r="Q15" s="20" t="n">
        <v>57.66666667</v>
      </c>
      <c r="R15" s="16" t="n">
        <v>7359</v>
      </c>
      <c r="S15" s="16" t="n">
        <v>-533</v>
      </c>
      <c r="T15" s="18" t="n">
        <v>-4.14</v>
      </c>
      <c r="U15" s="19" t="n">
        <f aca="false">DEGREES(ATAN(S15/R15))</f>
        <v>-4.14260326443179</v>
      </c>
      <c r="V15" s="17" t="n">
        <f aca="false">T15-(J15+N15)/2</f>
        <v>-4.105</v>
      </c>
      <c r="W15" s="19" t="n">
        <f aca="false">U15-(K15+O15)/2</f>
        <v>-4.1090663230505</v>
      </c>
      <c r="X15" s="21"/>
    </row>
    <row r="16" customFormat="false" ht="12.8" hidden="false" customHeight="false" outlineLevel="0" collapsed="false">
      <c r="A16" s="15" t="s">
        <v>33</v>
      </c>
      <c r="B16" s="16" t="s">
        <v>34</v>
      </c>
      <c r="C16" s="16" t="n">
        <v>600</v>
      </c>
      <c r="D16" s="16" t="n">
        <v>9641</v>
      </c>
      <c r="E16" s="16" t="n">
        <v>9647</v>
      </c>
      <c r="F16" s="17" t="n">
        <f aca="false">(D16+E16)/2/C16</f>
        <v>16.0733333333333</v>
      </c>
      <c r="G16" s="17" t="n">
        <f aca="false">(H16+L16)/2/C16</f>
        <v>22.78</v>
      </c>
      <c r="H16" s="16" t="n">
        <v>13669</v>
      </c>
      <c r="I16" s="16" t="n">
        <v>-4</v>
      </c>
      <c r="J16" s="18" t="n">
        <v>-0.02</v>
      </c>
      <c r="K16" s="19" t="n">
        <f aca="false">DEGREES(ATAN(I16/H16))</f>
        <v>-0.0167666333682325</v>
      </c>
      <c r="L16" s="16" t="n">
        <v>13667</v>
      </c>
      <c r="M16" s="16" t="n">
        <v>-12</v>
      </c>
      <c r="N16" s="18" t="n">
        <v>-0.05</v>
      </c>
      <c r="O16" s="19" t="n">
        <f aca="false">DEGREES(ATAN(M16/L16))</f>
        <v>-0.0503072493943409</v>
      </c>
      <c r="P16" s="20" t="n">
        <v>-5.66666667</v>
      </c>
      <c r="Q16" s="20" t="n">
        <v>57.33333333</v>
      </c>
      <c r="R16" s="16" t="n">
        <v>7426</v>
      </c>
      <c r="S16" s="16" t="n">
        <v>-569</v>
      </c>
      <c r="T16" s="18" t="n">
        <v>-4.38</v>
      </c>
      <c r="U16" s="19" t="n">
        <f aca="false">DEGREES(ATAN(S16/R16))</f>
        <v>-4.38159456425457</v>
      </c>
      <c r="V16" s="17" t="n">
        <f aca="false">T16-(J16+N16)/2</f>
        <v>-4.345</v>
      </c>
      <c r="W16" s="19" t="n">
        <f aca="false">U16-(K16+O16)/2</f>
        <v>-4.34805762287328</v>
      </c>
      <c r="X16" s="21"/>
    </row>
    <row r="17" customFormat="false" ht="12.8" hidden="false" customHeight="false" outlineLevel="0" collapsed="false">
      <c r="A17" s="15" t="s">
        <v>33</v>
      </c>
      <c r="B17" s="16" t="s">
        <v>34</v>
      </c>
      <c r="C17" s="16" t="n">
        <v>600</v>
      </c>
      <c r="D17" s="16" t="n">
        <v>9641</v>
      </c>
      <c r="E17" s="16" t="n">
        <v>9647</v>
      </c>
      <c r="F17" s="17" t="n">
        <f aca="false">(D17+E17)/2/C17</f>
        <v>16.0733333333333</v>
      </c>
      <c r="G17" s="17" t="n">
        <f aca="false">(H17+L17)/2/C17</f>
        <v>22.78</v>
      </c>
      <c r="H17" s="16" t="n">
        <v>13669</v>
      </c>
      <c r="I17" s="16" t="n">
        <v>-4</v>
      </c>
      <c r="J17" s="18" t="n">
        <v>-0.02</v>
      </c>
      <c r="K17" s="19" t="n">
        <f aca="false">DEGREES(ATAN(I17/H17))</f>
        <v>-0.0167666333682325</v>
      </c>
      <c r="L17" s="16" t="n">
        <v>13667</v>
      </c>
      <c r="M17" s="16" t="n">
        <v>-12</v>
      </c>
      <c r="N17" s="18" t="n">
        <v>-0.05</v>
      </c>
      <c r="O17" s="19" t="n">
        <f aca="false">DEGREES(ATAN(M17/L17))</f>
        <v>-0.0503072493943409</v>
      </c>
      <c r="P17" s="20" t="n">
        <v>-5.33333333</v>
      </c>
      <c r="Q17" s="20" t="n">
        <v>57.33333333</v>
      </c>
      <c r="R17" s="16" t="n">
        <v>7426</v>
      </c>
      <c r="S17" s="16" t="n">
        <v>-537</v>
      </c>
      <c r="T17" s="18" t="n">
        <v>-4.14</v>
      </c>
      <c r="U17" s="19" t="n">
        <f aca="false">DEGREES(ATAN(S17/R17))</f>
        <v>-4.13605850161745</v>
      </c>
      <c r="V17" s="17" t="n">
        <f aca="false">T17-(J17+N17)/2</f>
        <v>-4.105</v>
      </c>
      <c r="W17" s="19" t="n">
        <f aca="false">U17-(K17+O17)/2</f>
        <v>-4.10252156023617</v>
      </c>
      <c r="X17" s="21"/>
    </row>
    <row r="18" customFormat="false" ht="12.8" hidden="false" customHeight="false" outlineLevel="0" collapsed="false">
      <c r="A18" s="15" t="s">
        <v>35</v>
      </c>
      <c r="B18" s="16" t="n">
        <v>1917</v>
      </c>
      <c r="C18" s="16" t="n">
        <v>600</v>
      </c>
      <c r="D18" s="16" t="n">
        <v>9866</v>
      </c>
      <c r="E18" s="16" t="n">
        <v>9862</v>
      </c>
      <c r="F18" s="17" t="n">
        <f aca="false">(D18+E18)/2/C18</f>
        <v>16.44</v>
      </c>
      <c r="G18" s="17" t="n">
        <f aca="false">(H18+L18)/2/C18</f>
        <v>22.9791666666667</v>
      </c>
      <c r="H18" s="16" t="n">
        <v>13796</v>
      </c>
      <c r="I18" s="16" t="n">
        <v>62</v>
      </c>
      <c r="J18" s="18" t="n">
        <v>0.26</v>
      </c>
      <c r="K18" s="19" t="n">
        <f aca="false">DEGREES(ATAN(I18/H18))</f>
        <v>0.257488722464337</v>
      </c>
      <c r="L18" s="16" t="n">
        <v>13779</v>
      </c>
      <c r="M18" s="16" t="n">
        <v>66</v>
      </c>
      <c r="N18" s="18" t="n">
        <v>0.27</v>
      </c>
      <c r="O18" s="19" t="n">
        <f aca="false">DEGREES(ATAN(M18/L18))</f>
        <v>0.274438821996889</v>
      </c>
      <c r="P18" s="20" t="n">
        <v>1.66666667</v>
      </c>
      <c r="Q18" s="20" t="n">
        <v>57.66666667</v>
      </c>
      <c r="R18" s="16" t="n">
        <v>7441</v>
      </c>
      <c r="S18" s="16" t="n">
        <v>207</v>
      </c>
      <c r="T18" s="18" t="n">
        <v>1.59</v>
      </c>
      <c r="U18" s="19" t="n">
        <f aca="false">DEGREES(ATAN(S18/R18))</f>
        <v>1.5934912355388</v>
      </c>
      <c r="V18" s="17" t="n">
        <f aca="false">T18-(J18+N18)/2</f>
        <v>1.325</v>
      </c>
      <c r="W18" s="19" t="n">
        <f aca="false">U18-(K18+O18)/2</f>
        <v>1.32752746330819</v>
      </c>
      <c r="X18" s="21"/>
    </row>
    <row r="19" customFormat="false" ht="12.8" hidden="false" customHeight="false" outlineLevel="0" collapsed="false">
      <c r="A19" s="15" t="s">
        <v>35</v>
      </c>
      <c r="B19" s="16" t="n">
        <v>1917</v>
      </c>
      <c r="C19" s="16" t="n">
        <v>600</v>
      </c>
      <c r="D19" s="16" t="n">
        <v>9866</v>
      </c>
      <c r="E19" s="16" t="n">
        <v>9862</v>
      </c>
      <c r="F19" s="17" t="n">
        <f aca="false">(D19+E19)/2/C19</f>
        <v>16.44</v>
      </c>
      <c r="G19" s="17" t="n">
        <f aca="false">(H19+L19)/2/C19</f>
        <v>22.9791666666667</v>
      </c>
      <c r="H19" s="16" t="n">
        <v>13796</v>
      </c>
      <c r="I19" s="16" t="n">
        <v>62</v>
      </c>
      <c r="J19" s="18" t="n">
        <v>0.26</v>
      </c>
      <c r="K19" s="19" t="n">
        <f aca="false">DEGREES(ATAN(I19/H19))</f>
        <v>0.257488722464337</v>
      </c>
      <c r="L19" s="16" t="n">
        <v>13779</v>
      </c>
      <c r="M19" s="16" t="n">
        <v>66</v>
      </c>
      <c r="N19" s="18" t="n">
        <v>0.27</v>
      </c>
      <c r="O19" s="19" t="n">
        <f aca="false">DEGREES(ATAN(M19/L19))</f>
        <v>0.274438821996889</v>
      </c>
      <c r="P19" s="20" t="n">
        <v>2</v>
      </c>
      <c r="Q19" s="20" t="n">
        <v>57.66666667</v>
      </c>
      <c r="R19" s="16" t="n">
        <v>7434</v>
      </c>
      <c r="S19" s="16" t="n">
        <v>230</v>
      </c>
      <c r="T19" s="18" t="n">
        <v>1.77</v>
      </c>
      <c r="U19" s="19" t="n">
        <f aca="false">DEGREES(ATAN(S19/R19))</f>
        <v>1.77210478278359</v>
      </c>
      <c r="V19" s="17" t="n">
        <f aca="false">T19-(J19+N19)/2</f>
        <v>1.505</v>
      </c>
      <c r="W19" s="19" t="n">
        <f aca="false">U19-(K19+O19)/2</f>
        <v>1.50614101055298</v>
      </c>
      <c r="X19" s="21"/>
    </row>
    <row r="20" customFormat="false" ht="12.8" hidden="false" customHeight="false" outlineLevel="0" collapsed="false">
      <c r="A20" s="15" t="s">
        <v>36</v>
      </c>
      <c r="B20" s="16" t="s">
        <v>37</v>
      </c>
      <c r="C20" s="16" t="n">
        <v>600</v>
      </c>
      <c r="D20" s="16" t="n">
        <v>9743</v>
      </c>
      <c r="E20" s="16" t="n">
        <v>9711</v>
      </c>
      <c r="F20" s="17" t="n">
        <f aca="false">(D20+E20)/2/C20</f>
        <v>16.2116666666667</v>
      </c>
      <c r="G20" s="17" t="n">
        <f aca="false">(H20+L20)/2/C20</f>
        <v>22.88</v>
      </c>
      <c r="H20" s="16" t="n">
        <v>13721</v>
      </c>
      <c r="I20" s="16" t="n">
        <v>31</v>
      </c>
      <c r="J20" s="18" t="n">
        <v>0.13</v>
      </c>
      <c r="K20" s="19" t="n">
        <f aca="false">DEGREES(ATAN(I20/H20))</f>
        <v>0.129448738632196</v>
      </c>
      <c r="L20" s="16" t="n">
        <v>13735</v>
      </c>
      <c r="M20" s="16" t="n">
        <v>64</v>
      </c>
      <c r="N20" s="18" t="n">
        <v>0.27</v>
      </c>
      <c r="O20" s="19" t="n">
        <f aca="false">DEGREES(ATAN(M20/L20))</f>
        <v>0.266975125607468</v>
      </c>
      <c r="P20" s="20" t="n">
        <v>-9</v>
      </c>
      <c r="Q20" s="20" t="n">
        <v>56.33333333</v>
      </c>
      <c r="R20" s="16" t="n">
        <v>7621</v>
      </c>
      <c r="S20" s="16" t="n">
        <v>-908</v>
      </c>
      <c r="T20" s="18" t="n">
        <v>-6.79</v>
      </c>
      <c r="U20" s="19" t="n">
        <f aca="false">DEGREES(ATAN(S20/R20))</f>
        <v>-6.79444607408917</v>
      </c>
      <c r="V20" s="17" t="n">
        <f aca="false">T20-(J20+N20)/2</f>
        <v>-6.99</v>
      </c>
      <c r="W20" s="19" t="n">
        <f aca="false">U20-(K20+O20)/2</f>
        <v>-6.99265800620901</v>
      </c>
      <c r="X20" s="23"/>
    </row>
    <row r="21" customFormat="false" ht="12.8" hidden="false" customHeight="false" outlineLevel="0" collapsed="false">
      <c r="A21" s="15" t="s">
        <v>38</v>
      </c>
      <c r="B21" s="16" t="s">
        <v>39</v>
      </c>
      <c r="C21" s="16" t="n">
        <v>600</v>
      </c>
      <c r="D21" s="16" t="n">
        <v>9856</v>
      </c>
      <c r="E21" s="16" t="n">
        <v>9868</v>
      </c>
      <c r="F21" s="17" t="n">
        <f aca="false">(D21+E21)/2/C21</f>
        <v>16.4366666666667</v>
      </c>
      <c r="G21" s="22" t="n">
        <f aca="false">(H21+L21)/2/C21</f>
        <v>23.1583333333333</v>
      </c>
      <c r="H21" s="16" t="n">
        <v>13909</v>
      </c>
      <c r="I21" s="16" t="n">
        <v>-105</v>
      </c>
      <c r="J21" s="18" t="n">
        <v>-0.43</v>
      </c>
      <c r="K21" s="19" t="n">
        <f aca="false">DEGREES(ATAN(I21/H21))</f>
        <v>-0.432521573864325</v>
      </c>
      <c r="L21" s="16" t="n">
        <v>13881</v>
      </c>
      <c r="M21" s="16" t="n">
        <v>-116</v>
      </c>
      <c r="N21" s="18" t="n">
        <v>-0.48</v>
      </c>
      <c r="O21" s="19" t="n">
        <f aca="false">DEGREES(ATAN(M21/L21))</f>
        <v>-0.478795167098609</v>
      </c>
      <c r="P21" s="20" t="n">
        <v>-6.66666667</v>
      </c>
      <c r="Q21" s="20" t="n">
        <v>56.66666667</v>
      </c>
      <c r="R21" s="16" t="n">
        <v>7673</v>
      </c>
      <c r="S21" s="16" t="n">
        <v>-768</v>
      </c>
      <c r="T21" s="18" t="n">
        <v>-5.72</v>
      </c>
      <c r="U21" s="19" t="n">
        <f aca="false">DEGREES(ATAN(S21/R21))</f>
        <v>-5.71576837370575</v>
      </c>
      <c r="V21" s="17" t="n">
        <f aca="false">T21-(J21+N21)/2</f>
        <v>-5.265</v>
      </c>
      <c r="W21" s="19" t="n">
        <f aca="false">U21-(K21+O21)/2</f>
        <v>-5.26011000322428</v>
      </c>
      <c r="X21" s="21" t="s">
        <v>26</v>
      </c>
    </row>
    <row r="22" customFormat="false" ht="12.8" hidden="false" customHeight="false" outlineLevel="0" collapsed="false">
      <c r="A22" s="15" t="s">
        <v>38</v>
      </c>
      <c r="B22" s="16" t="s">
        <v>39</v>
      </c>
      <c r="C22" s="16" t="n">
        <v>600</v>
      </c>
      <c r="D22" s="16" t="n">
        <v>9856</v>
      </c>
      <c r="E22" s="16" t="n">
        <v>9868</v>
      </c>
      <c r="F22" s="17" t="n">
        <f aca="false">(D22+E22)/2/C22</f>
        <v>16.4366666666667</v>
      </c>
      <c r="G22" s="22" t="n">
        <f aca="false">(H22+L22)/2/C22</f>
        <v>23.1583333333333</v>
      </c>
      <c r="H22" s="16" t="n">
        <v>13909</v>
      </c>
      <c r="I22" s="16" t="n">
        <v>-105</v>
      </c>
      <c r="J22" s="18" t="n">
        <v>-0.43</v>
      </c>
      <c r="K22" s="19" t="n">
        <f aca="false">DEGREES(ATAN(I22/H22))</f>
        <v>-0.432521573864325</v>
      </c>
      <c r="L22" s="16" t="n">
        <v>13881</v>
      </c>
      <c r="M22" s="16" t="n">
        <v>-116</v>
      </c>
      <c r="N22" s="18" t="n">
        <v>-0.48</v>
      </c>
      <c r="O22" s="19" t="n">
        <f aca="false">DEGREES(ATAN(M22/L22))</f>
        <v>-0.478795167098609</v>
      </c>
      <c r="P22" s="20" t="n">
        <v>-6.66666667</v>
      </c>
      <c r="Q22" s="20" t="n">
        <v>56.33333333</v>
      </c>
      <c r="R22" s="16" t="n">
        <v>7736</v>
      </c>
      <c r="S22" s="16" t="n">
        <v>-774</v>
      </c>
      <c r="T22" s="18" t="n">
        <v>-5.71</v>
      </c>
      <c r="U22" s="19" t="n">
        <f aca="false">DEGREES(ATAN(S22/R22))</f>
        <v>-5.71352634350282</v>
      </c>
      <c r="V22" s="17" t="n">
        <f aca="false">T22-(J22+N22)/2</f>
        <v>-5.255</v>
      </c>
      <c r="W22" s="19" t="n">
        <f aca="false">U22-(K22+O22)/2</f>
        <v>-5.25786797302135</v>
      </c>
      <c r="X22" s="21" t="s">
        <v>26</v>
      </c>
    </row>
    <row r="23" customFormat="false" ht="12.8" hidden="false" customHeight="false" outlineLevel="0" collapsed="false">
      <c r="A23" s="15" t="s">
        <v>40</v>
      </c>
      <c r="B23" s="16" t="s">
        <v>41</v>
      </c>
      <c r="C23" s="16" t="n">
        <v>600</v>
      </c>
      <c r="D23" s="16" t="n">
        <v>9758</v>
      </c>
      <c r="E23" s="16" t="n">
        <v>9748</v>
      </c>
      <c r="F23" s="17" t="n">
        <f aca="false">(D23+E23)/2/C23</f>
        <v>16.255</v>
      </c>
      <c r="G23" s="17" t="n">
        <f aca="false">(H23+L23)/2/C23</f>
        <v>22.865</v>
      </c>
      <c r="H23" s="16" t="n">
        <v>13721</v>
      </c>
      <c r="I23" s="16" t="n">
        <v>-31</v>
      </c>
      <c r="J23" s="18" t="n">
        <v>-0.13</v>
      </c>
      <c r="K23" s="19" t="n">
        <f aca="false">DEGREES(ATAN(I23/H23))</f>
        <v>-0.129448738632196</v>
      </c>
      <c r="L23" s="16" t="n">
        <v>13717</v>
      </c>
      <c r="M23" s="16" t="n">
        <v>-22</v>
      </c>
      <c r="N23" s="18" t="n">
        <v>-0.09</v>
      </c>
      <c r="O23" s="19" t="n">
        <f aca="false">DEGREES(ATAN(M23/L23))</f>
        <v>-0.0918937135288349</v>
      </c>
      <c r="P23" s="20" t="n">
        <v>-9</v>
      </c>
      <c r="Q23" s="20" t="n">
        <v>56</v>
      </c>
      <c r="R23" s="16" t="n">
        <v>7707</v>
      </c>
      <c r="S23" s="16" t="n">
        <v>-962</v>
      </c>
      <c r="T23" s="18" t="n">
        <v>-7.11</v>
      </c>
      <c r="U23" s="19" t="n">
        <f aca="false">DEGREES(ATAN(S23/R23))</f>
        <v>-7.11495129463368</v>
      </c>
      <c r="V23" s="17" t="n">
        <f aca="false">T23-(J23+N23)/2</f>
        <v>-7</v>
      </c>
      <c r="W23" s="19" t="n">
        <f aca="false">U23-(K23+O23)/2</f>
        <v>-7.00428006855317</v>
      </c>
      <c r="X23" s="23"/>
    </row>
    <row r="24" customFormat="false" ht="12.8" hidden="false" customHeight="false" outlineLevel="0" collapsed="false">
      <c r="A24" s="15" t="s">
        <v>40</v>
      </c>
      <c r="B24" s="16" t="s">
        <v>41</v>
      </c>
      <c r="C24" s="16" t="n">
        <v>600</v>
      </c>
      <c r="D24" s="16" t="n">
        <v>9758</v>
      </c>
      <c r="E24" s="16" t="n">
        <v>9748</v>
      </c>
      <c r="F24" s="17" t="n">
        <f aca="false">(D24+E24)/2/C24</f>
        <v>16.255</v>
      </c>
      <c r="G24" s="17" t="n">
        <f aca="false">(H24+L24)/2/C24</f>
        <v>22.865</v>
      </c>
      <c r="H24" s="16" t="n">
        <v>13721</v>
      </c>
      <c r="I24" s="16" t="n">
        <v>-31</v>
      </c>
      <c r="J24" s="18" t="n">
        <v>-0.13</v>
      </c>
      <c r="K24" s="19" t="n">
        <f aca="false">DEGREES(ATAN(I24/H24))</f>
        <v>-0.129448738632196</v>
      </c>
      <c r="L24" s="16" t="n">
        <v>13717</v>
      </c>
      <c r="M24" s="16" t="n">
        <v>-22</v>
      </c>
      <c r="N24" s="18" t="n">
        <v>-0.09</v>
      </c>
      <c r="O24" s="19" t="n">
        <f aca="false">DEGREES(ATAN(M24/L24))</f>
        <v>-0.0918937135288349</v>
      </c>
      <c r="P24" s="20" t="n">
        <v>-8.66666667</v>
      </c>
      <c r="Q24" s="20" t="n">
        <v>56</v>
      </c>
      <c r="R24" s="16" t="n">
        <v>7698</v>
      </c>
      <c r="S24" s="16" t="n">
        <v>-923</v>
      </c>
      <c r="T24" s="18" t="n">
        <v>-6.84</v>
      </c>
      <c r="U24" s="19" t="n">
        <f aca="false">DEGREES(ATAN(S24/R24))</f>
        <v>-6.83719700968189</v>
      </c>
      <c r="V24" s="17" t="n">
        <f aca="false">T24-(J24+N24)/2</f>
        <v>-6.73</v>
      </c>
      <c r="W24" s="19" t="n">
        <f aca="false">U24-(K24+O24)/2</f>
        <v>-6.72652578360137</v>
      </c>
      <c r="X24" s="23"/>
    </row>
    <row r="25" customFormat="false" ht="12.8" hidden="false" customHeight="false" outlineLevel="0" collapsed="false">
      <c r="A25" s="15" t="s">
        <v>42</v>
      </c>
      <c r="B25" s="16"/>
      <c r="C25" s="16" t="n">
        <v>600</v>
      </c>
      <c r="D25" s="16" t="n">
        <v>9785</v>
      </c>
      <c r="E25" s="16" t="n">
        <v>9773</v>
      </c>
      <c r="F25" s="17" t="n">
        <f aca="false">(D25+E25)/2/C25</f>
        <v>16.2983333333333</v>
      </c>
      <c r="G25" s="17" t="n">
        <f aca="false">(H25+L25)/2/C25</f>
        <v>22.3933333333333</v>
      </c>
      <c r="H25" s="16" t="n">
        <v>13435</v>
      </c>
      <c r="I25" s="16" t="n">
        <v>172</v>
      </c>
      <c r="J25" s="18" t="n">
        <v>0.73</v>
      </c>
      <c r="K25" s="19" t="n">
        <f aca="false">DEGREES(ATAN(I25/H25))</f>
        <v>0.733482375984314</v>
      </c>
      <c r="L25" s="16" t="n">
        <v>13437</v>
      </c>
      <c r="M25" s="16" t="n">
        <v>185</v>
      </c>
      <c r="N25" s="18" t="n">
        <v>0.79</v>
      </c>
      <c r="O25" s="19" t="n">
        <f aca="false">DEGREES(ATAN(M25/L25))</f>
        <v>0.788795827737375</v>
      </c>
      <c r="P25" s="20" t="n">
        <v>-6.66666667</v>
      </c>
      <c r="Q25" s="20" t="n">
        <v>56</v>
      </c>
      <c r="R25" s="16" t="n">
        <v>7563</v>
      </c>
      <c r="S25" s="16" t="n">
        <v>-601</v>
      </c>
      <c r="T25" s="18" t="n">
        <v>-4.54</v>
      </c>
      <c r="U25" s="19" t="n">
        <f aca="false">DEGREES(ATAN(S25/R25))</f>
        <v>-4.54350837138922</v>
      </c>
      <c r="V25" s="17" t="n">
        <f aca="false">T25-(J25+N25)/2</f>
        <v>-5.3</v>
      </c>
      <c r="W25" s="19" t="n">
        <f aca="false">U25-(K25+O25)/2</f>
        <v>-5.30464747325006</v>
      </c>
      <c r="X25" s="23"/>
    </row>
    <row r="26" customFormat="false" ht="12.8" hidden="false" customHeight="false" outlineLevel="0" collapsed="false">
      <c r="A26" s="15" t="s">
        <v>42</v>
      </c>
      <c r="B26" s="16"/>
      <c r="C26" s="16" t="n">
        <v>600</v>
      </c>
      <c r="D26" s="16" t="n">
        <v>9785</v>
      </c>
      <c r="E26" s="16" t="n">
        <v>9773</v>
      </c>
      <c r="F26" s="17" t="n">
        <f aca="false">(D26+E26)/2/C26</f>
        <v>16.2983333333333</v>
      </c>
      <c r="G26" s="17" t="n">
        <f aca="false">(H26+L26)/2/C26</f>
        <v>22.3933333333333</v>
      </c>
      <c r="H26" s="16" t="n">
        <v>13435</v>
      </c>
      <c r="I26" s="16" t="n">
        <v>172</v>
      </c>
      <c r="J26" s="18" t="n">
        <v>0.73</v>
      </c>
      <c r="K26" s="19" t="n">
        <f aca="false">DEGREES(ATAN(I26/H26))</f>
        <v>0.733482375984314</v>
      </c>
      <c r="L26" s="16" t="n">
        <v>13437</v>
      </c>
      <c r="M26" s="16" t="n">
        <v>185</v>
      </c>
      <c r="N26" s="18" t="n">
        <v>0.79</v>
      </c>
      <c r="O26" s="19" t="n">
        <f aca="false">DEGREES(ATAN(M26/L26))</f>
        <v>0.788795827737375</v>
      </c>
      <c r="P26" s="20" t="n">
        <v>-6.33333333</v>
      </c>
      <c r="Q26" s="20" t="n">
        <v>56</v>
      </c>
      <c r="R26" s="16" t="n">
        <v>7568</v>
      </c>
      <c r="S26" s="16" t="n">
        <v>-578</v>
      </c>
      <c r="T26" s="18" t="n">
        <v>-4.37</v>
      </c>
      <c r="U26" s="19" t="n">
        <f aca="false">DEGREES(ATAN(S26/R26))</f>
        <v>-4.36744111431092</v>
      </c>
      <c r="V26" s="17" t="n">
        <f aca="false">T26-(J26+N26)/2</f>
        <v>-5.13</v>
      </c>
      <c r="W26" s="19" t="n">
        <f aca="false">U26-(K26+O26)/2</f>
        <v>-5.12858021617176</v>
      </c>
      <c r="X26" s="23"/>
    </row>
    <row r="27" customFormat="false" ht="12.8" hidden="false" customHeight="false" outlineLevel="0" collapsed="false">
      <c r="A27" s="15" t="s">
        <v>43</v>
      </c>
      <c r="B27" s="16" t="s">
        <v>28</v>
      </c>
      <c r="C27" s="16" t="n">
        <v>600</v>
      </c>
      <c r="D27" s="16" t="n">
        <v>9899</v>
      </c>
      <c r="E27" s="16" t="n">
        <v>9890</v>
      </c>
      <c r="F27" s="17" t="n">
        <f aca="false">(D27+E27)/2/C27</f>
        <v>16.4908333333333</v>
      </c>
      <c r="G27" s="22" t="n">
        <f aca="false">(H27+L27)/2/C27</f>
        <v>23.0466666666667</v>
      </c>
      <c r="H27" s="16" t="n">
        <v>13853</v>
      </c>
      <c r="I27" s="16" t="n">
        <v>-38</v>
      </c>
      <c r="J27" s="18" t="n">
        <v>-0.16</v>
      </c>
      <c r="K27" s="19" t="n">
        <f aca="false">DEGREES(ATAN(I27/H27))</f>
        <v>-0.157166979038354</v>
      </c>
      <c r="L27" s="16" t="n">
        <v>13803</v>
      </c>
      <c r="M27" s="16" t="n">
        <v>-30</v>
      </c>
      <c r="N27" s="18" t="n">
        <v>-0.12</v>
      </c>
      <c r="O27" s="19" t="n">
        <f aca="false">DEGREES(ATAN(M27/L27))</f>
        <v>-0.124528774819748</v>
      </c>
      <c r="P27" s="20" t="n">
        <v>-4.33333333</v>
      </c>
      <c r="Q27" s="20" t="n">
        <v>56.33333333</v>
      </c>
      <c r="R27" s="16" t="n">
        <v>7733</v>
      </c>
      <c r="S27" s="16" t="n">
        <v>-474</v>
      </c>
      <c r="T27" s="18" t="n">
        <v>-3.51</v>
      </c>
      <c r="U27" s="19" t="n">
        <f aca="false">DEGREES(ATAN(S27/R27))</f>
        <v>-3.50759903215271</v>
      </c>
      <c r="V27" s="17" t="n">
        <f aca="false">T27-(J27+N27)/2</f>
        <v>-3.37</v>
      </c>
      <c r="W27" s="19" t="n">
        <f aca="false">U27-(K27+O27)/2</f>
        <v>-3.36675115522366</v>
      </c>
      <c r="X27" s="23"/>
    </row>
    <row r="28" customFormat="false" ht="12.8" hidden="false" customHeight="false" outlineLevel="0" collapsed="false">
      <c r="A28" s="15" t="s">
        <v>43</v>
      </c>
      <c r="B28" s="16" t="s">
        <v>28</v>
      </c>
      <c r="C28" s="16" t="n">
        <v>600</v>
      </c>
      <c r="D28" s="16" t="n">
        <v>9899</v>
      </c>
      <c r="E28" s="16" t="n">
        <v>9890</v>
      </c>
      <c r="F28" s="17" t="n">
        <f aca="false">(D28+E28)/2/C28</f>
        <v>16.4908333333333</v>
      </c>
      <c r="G28" s="22" t="n">
        <f aca="false">(H28+L28)/2/C28</f>
        <v>23.0466666666667</v>
      </c>
      <c r="H28" s="16" t="n">
        <v>13853</v>
      </c>
      <c r="I28" s="16" t="n">
        <v>-38</v>
      </c>
      <c r="J28" s="18" t="n">
        <v>-0.16</v>
      </c>
      <c r="K28" s="19" t="n">
        <f aca="false">DEGREES(ATAN(I28/H28))</f>
        <v>-0.157166979038354</v>
      </c>
      <c r="L28" s="16" t="n">
        <v>13803</v>
      </c>
      <c r="M28" s="16" t="n">
        <v>-30</v>
      </c>
      <c r="N28" s="18" t="n">
        <v>-0.12</v>
      </c>
      <c r="O28" s="19" t="n">
        <f aca="false">DEGREES(ATAN(M28/L28))</f>
        <v>-0.124528774819748</v>
      </c>
      <c r="P28" s="20" t="n">
        <v>-4</v>
      </c>
      <c r="Q28" s="20" t="n">
        <v>56.33333333</v>
      </c>
      <c r="R28" s="16" t="n">
        <v>7736</v>
      </c>
      <c r="S28" s="16" t="n">
        <v>-436</v>
      </c>
      <c r="T28" s="18" t="n">
        <v>-3.23</v>
      </c>
      <c r="U28" s="19" t="n">
        <f aca="false">DEGREES(ATAN(S28/R28))</f>
        <v>-3.22577042748914</v>
      </c>
      <c r="V28" s="17" t="n">
        <f aca="false">T28-(J28+N28)/2</f>
        <v>-3.09</v>
      </c>
      <c r="W28" s="19" t="n">
        <f aca="false">U28-(K28+O28)/2</f>
        <v>-3.08492255056009</v>
      </c>
      <c r="X28" s="23"/>
    </row>
    <row r="29" customFormat="false" ht="12.8" hidden="false" customHeight="false" outlineLevel="0" collapsed="false">
      <c r="A29" s="15" t="s">
        <v>43</v>
      </c>
      <c r="B29" s="16" t="s">
        <v>28</v>
      </c>
      <c r="C29" s="16" t="n">
        <v>600</v>
      </c>
      <c r="D29" s="16" t="n">
        <v>9899</v>
      </c>
      <c r="E29" s="16" t="n">
        <v>9890</v>
      </c>
      <c r="F29" s="17" t="n">
        <f aca="false">(D29+E29)/2/C29</f>
        <v>16.4908333333333</v>
      </c>
      <c r="G29" s="22" t="n">
        <f aca="false">(H29+L29)/2/C29</f>
        <v>23.0466666666667</v>
      </c>
      <c r="H29" s="16" t="n">
        <v>13853</v>
      </c>
      <c r="I29" s="16" t="n">
        <v>-38</v>
      </c>
      <c r="J29" s="18" t="n">
        <v>-0.16</v>
      </c>
      <c r="K29" s="19" t="n">
        <f aca="false">DEGREES(ATAN(I29/H29))</f>
        <v>-0.157166979038354</v>
      </c>
      <c r="L29" s="16" t="n">
        <v>13803</v>
      </c>
      <c r="M29" s="16" t="n">
        <v>-30</v>
      </c>
      <c r="N29" s="18" t="n">
        <v>-0.12</v>
      </c>
      <c r="O29" s="19" t="n">
        <f aca="false">DEGREES(ATAN(M29/L29))</f>
        <v>-0.124528774819748</v>
      </c>
      <c r="P29" s="20" t="n">
        <v>-4.33333333</v>
      </c>
      <c r="Q29" s="20" t="n">
        <v>56</v>
      </c>
      <c r="R29" s="16" t="n">
        <v>7809</v>
      </c>
      <c r="S29" s="16" t="n">
        <v>-464</v>
      </c>
      <c r="T29" s="18" t="n">
        <v>-3.4</v>
      </c>
      <c r="U29" s="19" t="n">
        <f aca="false">DEGREES(ATAN(S29/R29))</f>
        <v>-3.40043805408519</v>
      </c>
      <c r="V29" s="17" t="n">
        <f aca="false">T29-(J29+N29)/2</f>
        <v>-3.26</v>
      </c>
      <c r="W29" s="19" t="n">
        <f aca="false">U29-(K29+O29)/2</f>
        <v>-3.25959017715614</v>
      </c>
      <c r="X29" s="23"/>
    </row>
    <row r="30" customFormat="false" ht="12.8" hidden="false" customHeight="false" outlineLevel="0" collapsed="false">
      <c r="A30" s="15" t="s">
        <v>43</v>
      </c>
      <c r="B30" s="16" t="s">
        <v>28</v>
      </c>
      <c r="C30" s="16" t="n">
        <v>600</v>
      </c>
      <c r="D30" s="16" t="n">
        <v>9899</v>
      </c>
      <c r="E30" s="16" t="n">
        <v>9890</v>
      </c>
      <c r="F30" s="17" t="n">
        <f aca="false">(D30+E30)/2/C30</f>
        <v>16.4908333333333</v>
      </c>
      <c r="G30" s="22" t="n">
        <f aca="false">(H30+L30)/2/C30</f>
        <v>23.0466666666667</v>
      </c>
      <c r="H30" s="16" t="n">
        <v>13853</v>
      </c>
      <c r="I30" s="16" t="n">
        <v>-38</v>
      </c>
      <c r="J30" s="18" t="n">
        <v>-0.16</v>
      </c>
      <c r="K30" s="19" t="n">
        <f aca="false">DEGREES(ATAN(I30/H30))</f>
        <v>-0.157166979038354</v>
      </c>
      <c r="L30" s="16" t="n">
        <v>13803</v>
      </c>
      <c r="M30" s="16" t="n">
        <v>-30</v>
      </c>
      <c r="N30" s="18" t="n">
        <v>-0.12</v>
      </c>
      <c r="O30" s="19" t="n">
        <f aca="false">DEGREES(ATAN(M30/L30))</f>
        <v>-0.124528774819748</v>
      </c>
      <c r="P30" s="20" t="n">
        <v>-4</v>
      </c>
      <c r="Q30" s="20" t="n">
        <v>56</v>
      </c>
      <c r="R30" s="16" t="n">
        <v>7774</v>
      </c>
      <c r="S30" s="16" t="n">
        <v>-446</v>
      </c>
      <c r="T30" s="18" t="n">
        <v>-3.28</v>
      </c>
      <c r="U30" s="19" t="n">
        <f aca="false">DEGREES(ATAN(S30/R30))</f>
        <v>-3.28350100927983</v>
      </c>
      <c r="V30" s="17" t="n">
        <f aca="false">T30-(J30+N30)/2</f>
        <v>-3.14</v>
      </c>
      <c r="W30" s="19" t="n">
        <f aca="false">U30-(K30+O30)/2</f>
        <v>-3.14265313235078</v>
      </c>
      <c r="X30" s="23"/>
    </row>
    <row r="31" customFormat="false" ht="12.8" hidden="false" customHeight="false" outlineLevel="0" collapsed="false">
      <c r="A31" s="15" t="s">
        <v>44</v>
      </c>
      <c r="B31" s="16" t="n">
        <v>1924</v>
      </c>
      <c r="C31" s="16" t="n">
        <v>600</v>
      </c>
      <c r="D31" s="16" t="n">
        <v>9763</v>
      </c>
      <c r="E31" s="16" t="n">
        <v>9735</v>
      </c>
      <c r="F31" s="17" t="n">
        <f aca="false">(D31+E31)/2/C31</f>
        <v>16.2483333333333</v>
      </c>
      <c r="G31" s="17" t="n">
        <f aca="false">(H31+L31)/2/C31</f>
        <v>22.7566666666667</v>
      </c>
      <c r="H31" s="16" t="n">
        <v>13647</v>
      </c>
      <c r="I31" s="16" t="n">
        <v>104</v>
      </c>
      <c r="J31" s="18" t="n">
        <v>0.44</v>
      </c>
      <c r="K31" s="19" t="n">
        <f aca="false">DEGREES(ATAN(I31/H31))</f>
        <v>0.436626783973002</v>
      </c>
      <c r="L31" s="16" t="n">
        <v>13661</v>
      </c>
      <c r="M31" s="16" t="n">
        <v>133</v>
      </c>
      <c r="N31" s="18" t="n">
        <v>0.56</v>
      </c>
      <c r="O31" s="19" t="n">
        <f aca="false">DEGREES(ATAN(M31/L31))</f>
        <v>0.557799423545869</v>
      </c>
      <c r="P31" s="20" t="n">
        <v>0.33333333</v>
      </c>
      <c r="Q31" s="20" t="n">
        <v>56.33333333</v>
      </c>
      <c r="R31" s="16" t="n">
        <v>7648</v>
      </c>
      <c r="S31" s="16" t="n">
        <v>127</v>
      </c>
      <c r="T31" s="18" t="n">
        <v>0.95</v>
      </c>
      <c r="U31" s="19" t="n">
        <f aca="false">DEGREES(ATAN(S31/R31))</f>
        <v>0.951346139801213</v>
      </c>
      <c r="V31" s="17" t="n">
        <f aca="false">T31-(J31+N31)/2</f>
        <v>0.45</v>
      </c>
      <c r="W31" s="19" t="n">
        <f aca="false">U31-(K31+O31)/2</f>
        <v>0.454133036041777</v>
      </c>
      <c r="X31" s="23"/>
    </row>
    <row r="32" customFormat="false" ht="12.8" hidden="false" customHeight="false" outlineLevel="0" collapsed="false">
      <c r="A32" s="15" t="s">
        <v>44</v>
      </c>
      <c r="B32" s="16" t="n">
        <v>1924</v>
      </c>
      <c r="C32" s="16" t="n">
        <v>600</v>
      </c>
      <c r="D32" s="16" t="n">
        <v>9763</v>
      </c>
      <c r="E32" s="16" t="n">
        <v>9735</v>
      </c>
      <c r="F32" s="17" t="n">
        <f aca="false">(D32+E32)/2/C32</f>
        <v>16.2483333333333</v>
      </c>
      <c r="G32" s="17" t="n">
        <f aca="false">(H32+L32)/2/C32</f>
        <v>22.7566666666667</v>
      </c>
      <c r="H32" s="16" t="n">
        <v>13647</v>
      </c>
      <c r="I32" s="16" t="n">
        <v>104</v>
      </c>
      <c r="J32" s="18" t="n">
        <v>0.44</v>
      </c>
      <c r="K32" s="19" t="n">
        <f aca="false">DEGREES(ATAN(I32/H32))</f>
        <v>0.436626783973002</v>
      </c>
      <c r="L32" s="16" t="n">
        <v>13661</v>
      </c>
      <c r="M32" s="16" t="n">
        <v>133</v>
      </c>
      <c r="N32" s="18" t="n">
        <v>0.56</v>
      </c>
      <c r="O32" s="19" t="n">
        <f aca="false">DEGREES(ATAN(M32/L32))</f>
        <v>0.557799423545869</v>
      </c>
      <c r="P32" s="20" t="n">
        <v>0.66666667</v>
      </c>
      <c r="Q32" s="20" t="n">
        <v>56.33333333</v>
      </c>
      <c r="R32" s="16" t="n">
        <v>7669</v>
      </c>
      <c r="S32" s="16" t="n">
        <v>125</v>
      </c>
      <c r="T32" s="18" t="n">
        <v>0.93</v>
      </c>
      <c r="U32" s="19" t="n">
        <f aca="false">DEGREES(ATAN(S32/R32))</f>
        <v>0.933803403280564</v>
      </c>
      <c r="V32" s="17" t="n">
        <f aca="false">T32-(J32+N32)/2</f>
        <v>0.43</v>
      </c>
      <c r="W32" s="19" t="n">
        <f aca="false">U32-(K32+O32)/2</f>
        <v>0.436590299521128</v>
      </c>
      <c r="X32" s="23"/>
    </row>
    <row r="33" customFormat="false" ht="12.8" hidden="false" customHeight="false" outlineLevel="0" collapsed="false">
      <c r="A33" s="15" t="s">
        <v>44</v>
      </c>
      <c r="B33" s="16" t="n">
        <v>1924</v>
      </c>
      <c r="C33" s="16" t="n">
        <v>600</v>
      </c>
      <c r="D33" s="16" t="n">
        <v>9763</v>
      </c>
      <c r="E33" s="16" t="n">
        <v>9735</v>
      </c>
      <c r="F33" s="17" t="n">
        <f aca="false">(D33+E33)/2/C33</f>
        <v>16.2483333333333</v>
      </c>
      <c r="G33" s="17" t="n">
        <f aca="false">(H33+L33)/2/C33</f>
        <v>22.7566666666667</v>
      </c>
      <c r="H33" s="16" t="n">
        <v>13647</v>
      </c>
      <c r="I33" s="16" t="n">
        <v>104</v>
      </c>
      <c r="J33" s="18" t="n">
        <v>0.44</v>
      </c>
      <c r="K33" s="19" t="n">
        <f aca="false">DEGREES(ATAN(I33/H33))</f>
        <v>0.436626783973002</v>
      </c>
      <c r="L33" s="16" t="n">
        <v>13661</v>
      </c>
      <c r="M33" s="16" t="n">
        <v>133</v>
      </c>
      <c r="N33" s="18" t="n">
        <v>0.56</v>
      </c>
      <c r="O33" s="19" t="n">
        <f aca="false">DEGREES(ATAN(M33/L33))</f>
        <v>0.557799423545869</v>
      </c>
      <c r="P33" s="20" t="n">
        <v>0.33333333</v>
      </c>
      <c r="Q33" s="20" t="n">
        <v>56</v>
      </c>
      <c r="R33" s="16" t="n">
        <v>7718</v>
      </c>
      <c r="S33" s="16" t="n">
        <v>87</v>
      </c>
      <c r="T33" s="18" t="n">
        <v>0.65</v>
      </c>
      <c r="U33" s="19" t="n">
        <f aca="false">DEGREES(ATAN(S33/R33))</f>
        <v>0.645830746813741</v>
      </c>
      <c r="V33" s="17" t="n">
        <f aca="false">T33-(J33+N33)/2</f>
        <v>0.15</v>
      </c>
      <c r="W33" s="19" t="n">
        <f aca="false">U33-(K33+O33)/2</f>
        <v>0.148617643054306</v>
      </c>
      <c r="X33" s="23"/>
    </row>
    <row r="34" customFormat="false" ht="12.8" hidden="false" customHeight="false" outlineLevel="0" collapsed="false">
      <c r="A34" s="15" t="s">
        <v>44</v>
      </c>
      <c r="B34" s="16" t="n">
        <v>1924</v>
      </c>
      <c r="C34" s="16" t="n">
        <v>600</v>
      </c>
      <c r="D34" s="16" t="n">
        <v>9763</v>
      </c>
      <c r="E34" s="16" t="n">
        <v>9735</v>
      </c>
      <c r="F34" s="17" t="n">
        <f aca="false">(D34+E34)/2/C34</f>
        <v>16.2483333333333</v>
      </c>
      <c r="G34" s="17" t="n">
        <f aca="false">(H34+L34)/2/C34</f>
        <v>22.7566666666667</v>
      </c>
      <c r="H34" s="16" t="n">
        <v>13647</v>
      </c>
      <c r="I34" s="16" t="n">
        <v>104</v>
      </c>
      <c r="J34" s="18" t="n">
        <v>0.44</v>
      </c>
      <c r="K34" s="19" t="n">
        <f aca="false">DEGREES(ATAN(I34/H34))</f>
        <v>0.436626783973002</v>
      </c>
      <c r="L34" s="16" t="n">
        <v>13661</v>
      </c>
      <c r="M34" s="16" t="n">
        <v>133</v>
      </c>
      <c r="N34" s="18" t="n">
        <v>0.56</v>
      </c>
      <c r="O34" s="19" t="n">
        <f aca="false">DEGREES(ATAN(M34/L34))</f>
        <v>0.557799423545869</v>
      </c>
      <c r="P34" s="20" t="n">
        <v>0.66666667</v>
      </c>
      <c r="Q34" s="20" t="n">
        <v>56</v>
      </c>
      <c r="R34" s="16" t="n">
        <v>7731</v>
      </c>
      <c r="S34" s="16" t="n">
        <v>143</v>
      </c>
      <c r="T34" s="18" t="n">
        <v>1.06</v>
      </c>
      <c r="U34" s="19" t="n">
        <f aca="false">DEGREES(ATAN(S34/R34))</f>
        <v>1.05967691769621</v>
      </c>
      <c r="V34" s="17" t="n">
        <f aca="false">T34-(J34+N34)/2</f>
        <v>0.56</v>
      </c>
      <c r="W34" s="19" t="n">
        <f aca="false">U34-(K34+O34)/2</f>
        <v>0.562463813936774</v>
      </c>
      <c r="X34" s="23"/>
    </row>
    <row r="35" customFormat="false" ht="12.8" hidden="false" customHeight="false" outlineLevel="0" collapsed="false">
      <c r="A35" s="24" t="s">
        <v>45</v>
      </c>
      <c r="B35" s="16" t="s">
        <v>25</v>
      </c>
      <c r="C35" s="16" t="n">
        <v>300</v>
      </c>
      <c r="D35" s="16" t="n">
        <v>4900</v>
      </c>
      <c r="E35" s="16" t="n">
        <v>4890</v>
      </c>
      <c r="F35" s="17" t="n">
        <f aca="false">(D35+E35)/2/C35</f>
        <v>16.3166666666667</v>
      </c>
      <c r="G35" s="17" t="n">
        <f aca="false">(H35+L35)/2/C35</f>
        <v>22.3783333333333</v>
      </c>
      <c r="H35" s="16" t="n">
        <v>6710</v>
      </c>
      <c r="I35" s="16" t="n">
        <v>-4</v>
      </c>
      <c r="J35" s="18" t="n">
        <v>-0.03</v>
      </c>
      <c r="K35" s="19" t="n">
        <f aca="false">DEGREES(ATAN(I35/H35))</f>
        <v>-0.0341554531899301</v>
      </c>
      <c r="L35" s="16" t="n">
        <v>6717</v>
      </c>
      <c r="M35" s="16" t="n">
        <v>5</v>
      </c>
      <c r="N35" s="18" t="n">
        <v>0.04</v>
      </c>
      <c r="O35" s="19" t="n">
        <f aca="false">DEGREES(ATAN(M35/L35))</f>
        <v>0.0426498205527222</v>
      </c>
      <c r="P35" s="20" t="n">
        <v>0.33333333</v>
      </c>
      <c r="Q35" s="20" t="n">
        <v>56.33333333</v>
      </c>
      <c r="R35" s="16" t="n">
        <v>3760</v>
      </c>
      <c r="S35" s="16" t="n">
        <v>15</v>
      </c>
      <c r="T35" s="18" t="n">
        <v>0.23</v>
      </c>
      <c r="U35" s="19" t="n">
        <f aca="false">DEGREES(ATAN(S35/R35))</f>
        <v>0.228572375911216</v>
      </c>
      <c r="V35" s="17" t="n">
        <f aca="false">T35-(J35+N35)/2</f>
        <v>0.225</v>
      </c>
      <c r="W35" s="19" t="n">
        <f aca="false">U35-(K35+O35)/2</f>
        <v>0.22432519222982</v>
      </c>
      <c r="X35" s="23"/>
    </row>
    <row r="36" customFormat="false" ht="12.8" hidden="false" customHeight="false" outlineLevel="0" collapsed="false">
      <c r="A36" s="24" t="s">
        <v>45</v>
      </c>
      <c r="B36" s="16" t="s">
        <v>25</v>
      </c>
      <c r="C36" s="16" t="n">
        <v>300</v>
      </c>
      <c r="D36" s="16" t="n">
        <v>4900</v>
      </c>
      <c r="E36" s="16" t="n">
        <v>4890</v>
      </c>
      <c r="F36" s="17" t="n">
        <f aca="false">(D36+E36)/2/C36</f>
        <v>16.3166666666667</v>
      </c>
      <c r="G36" s="17" t="n">
        <f aca="false">(H36+L36)/2/C36</f>
        <v>22.3783333333333</v>
      </c>
      <c r="H36" s="16" t="n">
        <v>6710</v>
      </c>
      <c r="I36" s="16" t="n">
        <v>-4</v>
      </c>
      <c r="J36" s="18" t="n">
        <v>-0.03</v>
      </c>
      <c r="K36" s="19" t="n">
        <f aca="false">DEGREES(ATAN(I36/H36))</f>
        <v>-0.0341554531899301</v>
      </c>
      <c r="L36" s="16" t="n">
        <v>6717</v>
      </c>
      <c r="M36" s="16" t="n">
        <v>5</v>
      </c>
      <c r="N36" s="18" t="n">
        <v>0.04</v>
      </c>
      <c r="O36" s="19" t="n">
        <f aca="false">DEGREES(ATAN(M36/L36))</f>
        <v>0.0426498205527222</v>
      </c>
      <c r="P36" s="20" t="n">
        <v>0.66666667</v>
      </c>
      <c r="Q36" s="20" t="n">
        <v>56</v>
      </c>
      <c r="R36" s="16" t="n">
        <v>3793</v>
      </c>
      <c r="S36" s="16" t="n">
        <v>40</v>
      </c>
      <c r="T36" s="18" t="n">
        <v>0.6</v>
      </c>
      <c r="U36" s="19" t="n">
        <f aca="false">DEGREES(ATAN(S36/R36))</f>
        <v>0.604204119684844</v>
      </c>
      <c r="V36" s="17" t="n">
        <f aca="false">T36-(J36+N36)/2</f>
        <v>0.595</v>
      </c>
      <c r="W36" s="19" t="n">
        <f aca="false">U36-(K36+O36)/2</f>
        <v>0.599956936003448</v>
      </c>
      <c r="X36" s="25" t="s">
        <v>46</v>
      </c>
    </row>
    <row r="37" customFormat="false" ht="12.8" hidden="false" customHeight="false" outlineLevel="0" collapsed="false">
      <c r="A37" s="24" t="s">
        <v>47</v>
      </c>
      <c r="B37" s="16" t="s">
        <v>48</v>
      </c>
      <c r="C37" s="16" t="n">
        <v>300</v>
      </c>
      <c r="D37" s="16" t="n">
        <v>4921</v>
      </c>
      <c r="E37" s="16" t="n">
        <v>4915</v>
      </c>
      <c r="F37" s="17" t="n">
        <f aca="false">(D37+E37)/2/C37</f>
        <v>16.3933333333333</v>
      </c>
      <c r="G37" s="17" t="n">
        <f aca="false">(H37+L37)/2/C37</f>
        <v>22.5416666666667</v>
      </c>
      <c r="H37" s="16" t="n">
        <v>6766</v>
      </c>
      <c r="I37" s="16" t="n">
        <v>-16</v>
      </c>
      <c r="J37" s="18" t="n">
        <v>-0.14</v>
      </c>
      <c r="K37" s="19" t="n">
        <f aca="false">DEGREES(ATAN(I37/H37))</f>
        <v>-0.135490801565332</v>
      </c>
      <c r="L37" s="16" t="n">
        <v>6759</v>
      </c>
      <c r="M37" s="16" t="n">
        <v>-10</v>
      </c>
      <c r="N37" s="18" t="n">
        <v>-0.08</v>
      </c>
      <c r="O37" s="19" t="n">
        <f aca="false">DEGREES(ATAN(M37/L37))</f>
        <v>-0.0847695483168256</v>
      </c>
      <c r="P37" s="20" t="n">
        <v>1.66666667</v>
      </c>
      <c r="Q37" s="20" t="n">
        <v>56.33333333</v>
      </c>
      <c r="R37" s="16" t="n">
        <v>3784</v>
      </c>
      <c r="S37" s="16" t="n">
        <v>77</v>
      </c>
      <c r="T37" s="18" t="n">
        <v>1.17</v>
      </c>
      <c r="U37" s="19" t="n">
        <f aca="false">DEGREES(ATAN(S37/R37))</f>
        <v>1.16574160630119</v>
      </c>
      <c r="V37" s="17" t="n">
        <f aca="false">T37-(J37+N37)/2</f>
        <v>1.28</v>
      </c>
      <c r="W37" s="19" t="n">
        <f aca="false">U37-(K37+O37)/2</f>
        <v>1.27587178124226</v>
      </c>
      <c r="X37" s="26"/>
    </row>
    <row r="38" customFormat="false" ht="12.8" hidden="false" customHeight="false" outlineLevel="0" collapsed="false">
      <c r="A38" s="15" t="s">
        <v>47</v>
      </c>
      <c r="B38" s="16" t="s">
        <v>48</v>
      </c>
      <c r="C38" s="16" t="n">
        <v>300</v>
      </c>
      <c r="D38" s="16" t="n">
        <v>4921</v>
      </c>
      <c r="E38" s="16" t="n">
        <v>4915</v>
      </c>
      <c r="F38" s="17" t="n">
        <f aca="false">(D38+E38)/2/C38</f>
        <v>16.3933333333333</v>
      </c>
      <c r="G38" s="17" t="n">
        <f aca="false">(H38+L38)/2/C38</f>
        <v>22.5416666666667</v>
      </c>
      <c r="H38" s="16" t="n">
        <v>6766</v>
      </c>
      <c r="I38" s="16" t="n">
        <v>-16</v>
      </c>
      <c r="J38" s="18" t="n">
        <v>-0.14</v>
      </c>
      <c r="K38" s="19" t="n">
        <f aca="false">DEGREES(ATAN(I38/H38))</f>
        <v>-0.135490801565332</v>
      </c>
      <c r="L38" s="16" t="n">
        <v>6759</v>
      </c>
      <c r="M38" s="16" t="n">
        <v>-10</v>
      </c>
      <c r="N38" s="18" t="n">
        <v>-0.08</v>
      </c>
      <c r="O38" s="19" t="n">
        <f aca="false">DEGREES(ATAN(M38/L38))</f>
        <v>-0.0847695483168256</v>
      </c>
      <c r="P38" s="20" t="n">
        <v>2</v>
      </c>
      <c r="Q38" s="20" t="n">
        <v>56.33333333</v>
      </c>
      <c r="R38" s="16" t="n">
        <v>3786</v>
      </c>
      <c r="S38" s="16" t="n">
        <v>100</v>
      </c>
      <c r="T38" s="18" t="n">
        <v>1.51</v>
      </c>
      <c r="U38" s="19" t="n">
        <f aca="false">DEGREES(ATAN(S38/R38))</f>
        <v>1.51300741991255</v>
      </c>
      <c r="V38" s="17" t="n">
        <f aca="false">T38-(J38+N38)/2</f>
        <v>1.62</v>
      </c>
      <c r="W38" s="19" t="n">
        <f aca="false">U38-(K38+O38)/2</f>
        <v>1.62313759485362</v>
      </c>
      <c r="X38" s="26"/>
    </row>
    <row r="39" customFormat="false" ht="12.8" hidden="false" customHeight="false" outlineLevel="0" collapsed="false">
      <c r="A39" s="15" t="s">
        <v>47</v>
      </c>
      <c r="B39" s="16" t="s">
        <v>48</v>
      </c>
      <c r="C39" s="16" t="n">
        <v>300</v>
      </c>
      <c r="D39" s="16" t="n">
        <v>4921</v>
      </c>
      <c r="E39" s="16" t="n">
        <v>4915</v>
      </c>
      <c r="F39" s="17" t="n">
        <f aca="false">(D39+E39)/2/C39</f>
        <v>16.3933333333333</v>
      </c>
      <c r="G39" s="17" t="n">
        <f aca="false">(H39+L39)/2/C39</f>
        <v>22.5416666666667</v>
      </c>
      <c r="H39" s="16" t="n">
        <v>6766</v>
      </c>
      <c r="I39" s="16" t="n">
        <v>-16</v>
      </c>
      <c r="J39" s="18" t="n">
        <v>-0.14</v>
      </c>
      <c r="K39" s="19" t="n">
        <f aca="false">DEGREES(ATAN(I39/H39))</f>
        <v>-0.135490801565332</v>
      </c>
      <c r="L39" s="16" t="n">
        <v>6759</v>
      </c>
      <c r="M39" s="16" t="n">
        <v>-10</v>
      </c>
      <c r="N39" s="18" t="n">
        <v>-0.08</v>
      </c>
      <c r="O39" s="19" t="n">
        <f aca="false">DEGREES(ATAN(M39/L39))</f>
        <v>-0.0847695483168256</v>
      </c>
      <c r="P39" s="20" t="n">
        <v>2</v>
      </c>
      <c r="Q39" s="20" t="n">
        <v>56</v>
      </c>
      <c r="R39" s="16" t="n">
        <v>3827</v>
      </c>
      <c r="S39" s="16" t="n">
        <v>96</v>
      </c>
      <c r="T39" s="18" t="n">
        <v>1.44</v>
      </c>
      <c r="U39" s="19" t="n">
        <f aca="false">DEGREES(ATAN(S39/R39))</f>
        <v>1.43695885933492</v>
      </c>
      <c r="V39" s="17" t="n">
        <f aca="false">T39-(J39+N39)/2</f>
        <v>1.55</v>
      </c>
      <c r="W39" s="19" t="n">
        <f aca="false">U39-(K39+O39)/2</f>
        <v>1.547089034276</v>
      </c>
      <c r="X39" s="26"/>
    </row>
    <row r="40" customFormat="false" ht="12.8" hidden="false" customHeight="false" outlineLevel="0" collapsed="false">
      <c r="A40" s="15" t="s">
        <v>49</v>
      </c>
      <c r="B40" s="16" t="n">
        <v>1923</v>
      </c>
      <c r="C40" s="16" t="n">
        <v>600</v>
      </c>
      <c r="D40" s="16" t="n">
        <v>9814</v>
      </c>
      <c r="E40" s="16" t="n">
        <v>9814</v>
      </c>
      <c r="F40" s="17" t="n">
        <f aca="false">(D40+E40)/2/C40</f>
        <v>16.3566666666667</v>
      </c>
      <c r="G40" s="17" t="n">
        <f aca="false">(H40+L40)/2/C40</f>
        <v>22.7658333333333</v>
      </c>
      <c r="H40" s="16" t="n">
        <v>13644</v>
      </c>
      <c r="I40" s="16" t="n">
        <v>32</v>
      </c>
      <c r="J40" s="18" t="n">
        <v>0.13</v>
      </c>
      <c r="K40" s="19" t="n">
        <f aca="false">DEGREES(ATAN(I40/H40))</f>
        <v>0.134378597380574</v>
      </c>
      <c r="L40" s="16" t="n">
        <v>13675</v>
      </c>
      <c r="M40" s="16" t="n">
        <v>32</v>
      </c>
      <c r="N40" s="18" t="n">
        <v>0.13</v>
      </c>
      <c r="O40" s="19" t="n">
        <f aca="false">DEGREES(ATAN(M40/L40))</f>
        <v>0.134073974251176</v>
      </c>
      <c r="P40" s="20" t="n">
        <v>0.33333333</v>
      </c>
      <c r="Q40" s="6" t="n">
        <v>55.66666667</v>
      </c>
      <c r="R40" s="16" t="n">
        <v>7774</v>
      </c>
      <c r="S40" s="16" t="n">
        <v>51</v>
      </c>
      <c r="T40" s="18" t="n">
        <v>0.38</v>
      </c>
      <c r="U40" s="19" t="n">
        <f aca="false">DEGREES(ATAN(S40/R40))</f>
        <v>0.375873789053143</v>
      </c>
      <c r="V40" s="17" t="n">
        <f aca="false">T40-(J40+N40)/2</f>
        <v>0.25</v>
      </c>
      <c r="W40" s="19" t="n">
        <f aca="false">U40-(K40+O40)/2</f>
        <v>0.241647503237268</v>
      </c>
      <c r="X40" s="26"/>
    </row>
    <row r="41" customFormat="false" ht="12.8" hidden="false" customHeight="false" outlineLevel="0" collapsed="false">
      <c r="A41" s="24" t="s">
        <v>50</v>
      </c>
      <c r="B41" s="16" t="s">
        <v>25</v>
      </c>
      <c r="C41" s="16" t="n">
        <v>300</v>
      </c>
      <c r="D41" s="16" t="n">
        <v>4869</v>
      </c>
      <c r="E41" s="16" t="n">
        <v>4867</v>
      </c>
      <c r="F41" s="17" t="n">
        <f aca="false">(D41+E41)/2/C41</f>
        <v>16.2266666666667</v>
      </c>
      <c r="G41" s="17" t="n">
        <f aca="false">(H41+L41)/2/C41</f>
        <v>22.3566666666667</v>
      </c>
      <c r="H41" s="16" t="n">
        <v>6702</v>
      </c>
      <c r="I41" s="16" t="n">
        <v>-1</v>
      </c>
      <c r="J41" s="18" t="n">
        <v>-0.01</v>
      </c>
      <c r="K41" s="19" t="n">
        <f aca="false">DEGREES(ATAN(I41/H41))</f>
        <v>-0.00854905686181484</v>
      </c>
      <c r="L41" s="16" t="n">
        <v>6712</v>
      </c>
      <c r="M41" s="16" t="n">
        <v>1</v>
      </c>
      <c r="N41" s="18" t="n">
        <v>0.01</v>
      </c>
      <c r="O41" s="19" t="n">
        <f aca="false">DEGREES(ATAN(M41/L41))</f>
        <v>0.00853631988813306</v>
      </c>
      <c r="P41" s="20" t="n">
        <v>0.33333333</v>
      </c>
      <c r="Q41" s="6" t="n">
        <v>55.66666667</v>
      </c>
      <c r="R41" s="16" t="n">
        <v>3818</v>
      </c>
      <c r="S41" s="16" t="n">
        <v>18</v>
      </c>
      <c r="T41" s="18" t="n">
        <v>0.27</v>
      </c>
      <c r="U41" s="19" t="n">
        <f aca="false">DEGREES(ATAN(S41/R41))</f>
        <v>0.270119536509399</v>
      </c>
      <c r="V41" s="17" t="n">
        <f aca="false">T41-(J41+N41)/2</f>
        <v>0.27</v>
      </c>
      <c r="W41" s="19" t="n">
        <f aca="false">U41-(K41+O41)/2</f>
        <v>0.27012590499624</v>
      </c>
      <c r="X41" s="26"/>
    </row>
    <row r="42" customFormat="false" ht="12.8" hidden="false" customHeight="false" outlineLevel="0" collapsed="false">
      <c r="A42" s="24" t="s">
        <v>50</v>
      </c>
      <c r="B42" s="16" t="s">
        <v>25</v>
      </c>
      <c r="C42" s="16" t="n">
        <v>300</v>
      </c>
      <c r="D42" s="16" t="n">
        <v>4869</v>
      </c>
      <c r="E42" s="16" t="n">
        <v>4867</v>
      </c>
      <c r="F42" s="17" t="n">
        <f aca="false">(D42+E42)/2/C42</f>
        <v>16.2266666666667</v>
      </c>
      <c r="G42" s="17" t="n">
        <f aca="false">(H42+L42)/2/C42</f>
        <v>22.3566666666667</v>
      </c>
      <c r="H42" s="16" t="n">
        <v>6702</v>
      </c>
      <c r="I42" s="16" t="n">
        <v>-1</v>
      </c>
      <c r="J42" s="18" t="n">
        <v>-0.01</v>
      </c>
      <c r="K42" s="19" t="n">
        <f aca="false">DEGREES(ATAN(I42/H42))</f>
        <v>-0.00854905686181484</v>
      </c>
      <c r="L42" s="16" t="n">
        <v>6712</v>
      </c>
      <c r="M42" s="16" t="n">
        <v>1</v>
      </c>
      <c r="N42" s="18" t="n">
        <v>0.01</v>
      </c>
      <c r="O42" s="19" t="n">
        <f aca="false">DEGREES(ATAN(M42/L42))</f>
        <v>0.00853631988813306</v>
      </c>
      <c r="P42" s="20" t="n">
        <v>0.66666667</v>
      </c>
      <c r="Q42" s="6" t="n">
        <v>55.66666667</v>
      </c>
      <c r="R42" s="16" t="n">
        <v>3821</v>
      </c>
      <c r="S42" s="16" t="n">
        <v>39</v>
      </c>
      <c r="T42" s="18" t="n">
        <v>0.58</v>
      </c>
      <c r="U42" s="19" t="n">
        <f aca="false">DEGREES(ATAN(S42/R42))</f>
        <v>0.584783514666446</v>
      </c>
      <c r="V42" s="17" t="n">
        <f aca="false">T42-(J42+N42)/2</f>
        <v>0.58</v>
      </c>
      <c r="W42" s="19" t="n">
        <f aca="false">U42-(K42+O42)/2</f>
        <v>0.584789883153287</v>
      </c>
      <c r="X42" s="26"/>
    </row>
    <row r="43" customFormat="false" ht="12.8" hidden="false" customHeight="false" outlineLevel="0" collapsed="false">
      <c r="A43" s="24" t="s">
        <v>51</v>
      </c>
      <c r="B43" s="16" t="s">
        <v>41</v>
      </c>
      <c r="C43" s="16" t="n">
        <v>600</v>
      </c>
      <c r="D43" s="16" t="n">
        <v>9810</v>
      </c>
      <c r="E43" s="16" t="n">
        <v>9821</v>
      </c>
      <c r="F43" s="17" t="n">
        <f aca="false">(D43+E43)/2/C43</f>
        <v>16.3591666666667</v>
      </c>
      <c r="G43" s="17" t="n">
        <f aca="false">(H43+L43)/2/C43</f>
        <v>22.5608333333333</v>
      </c>
      <c r="H43" s="16" t="n">
        <v>13533</v>
      </c>
      <c r="I43" s="16" t="n">
        <v>35</v>
      </c>
      <c r="J43" s="18" t="n">
        <v>0.15</v>
      </c>
      <c r="K43" s="19" t="n">
        <f aca="false">DEGREES(ATAN(I43/H43))</f>
        <v>0.148182059546687</v>
      </c>
      <c r="L43" s="16" t="n">
        <v>13540</v>
      </c>
      <c r="M43" s="16" t="n">
        <v>24</v>
      </c>
      <c r="N43" s="18" t="n">
        <v>0.1</v>
      </c>
      <c r="O43" s="19" t="n">
        <f aca="false">DEGREES(ATAN(M43/L43))</f>
        <v>0.101558143884764</v>
      </c>
      <c r="P43" s="20" t="n">
        <v>-8.66666667</v>
      </c>
      <c r="Q43" s="6" t="n">
        <v>55.66666667</v>
      </c>
      <c r="R43" s="16" t="n">
        <v>7731</v>
      </c>
      <c r="S43" s="16" t="n">
        <v>-917</v>
      </c>
      <c r="T43" s="18" t="n">
        <v>-6.76</v>
      </c>
      <c r="U43" s="19" t="n">
        <f aca="false">DEGREES(ATAN(S43/R43))</f>
        <v>-6.76444064380202</v>
      </c>
      <c r="V43" s="17" t="n">
        <f aca="false">T43-(J43+N43)/2</f>
        <v>-6.885</v>
      </c>
      <c r="W43" s="19" t="n">
        <f aca="false">U43-(K43+O43)/2</f>
        <v>-6.88931074551774</v>
      </c>
      <c r="X43" s="26"/>
    </row>
    <row r="44" customFormat="false" ht="12.8" hidden="false" customHeight="false" outlineLevel="0" collapsed="false">
      <c r="A44" s="24" t="s">
        <v>52</v>
      </c>
      <c r="B44" s="16" t="n">
        <v>1909</v>
      </c>
      <c r="C44" s="16" t="n">
        <v>600</v>
      </c>
      <c r="D44" s="16" t="n">
        <v>9831</v>
      </c>
      <c r="E44" s="16" t="n">
        <v>9843</v>
      </c>
      <c r="F44" s="17" t="n">
        <f aca="false">(D44+E44)/2/C44</f>
        <v>16.395</v>
      </c>
      <c r="G44" s="17" t="n">
        <f aca="false">(H44+L44)/2/C44</f>
        <v>22.86</v>
      </c>
      <c r="H44" s="16" t="n">
        <v>13695</v>
      </c>
      <c r="I44" s="16" t="n">
        <v>112</v>
      </c>
      <c r="J44" s="18" t="n">
        <v>0.47</v>
      </c>
      <c r="K44" s="19" t="n">
        <f aca="false">DEGREES(ATAN(I44/H44))</f>
        <v>0.468564019486942</v>
      </c>
      <c r="L44" s="16" t="n">
        <v>13737</v>
      </c>
      <c r="M44" s="16" t="n">
        <v>100</v>
      </c>
      <c r="N44" s="18" t="n">
        <v>0.42</v>
      </c>
      <c r="O44" s="19" t="n">
        <f aca="false">DEGREES(ATAN(M44/L44))</f>
        <v>0.417083551422285</v>
      </c>
      <c r="P44" s="20" t="n">
        <v>-6.66666667</v>
      </c>
      <c r="Q44" s="6" t="n">
        <v>55.66666667</v>
      </c>
      <c r="R44" s="16" t="n">
        <v>7763</v>
      </c>
      <c r="S44" s="16" t="n">
        <v>-663</v>
      </c>
      <c r="T44" s="18" t="n">
        <v>-4.88</v>
      </c>
      <c r="U44" s="19" t="n">
        <f aca="false">DEGREES(ATAN(S44/R44))</f>
        <v>-4.88150768639066</v>
      </c>
      <c r="V44" s="17" t="n">
        <f aca="false">T44-(J44+N44)/2</f>
        <v>-5.325</v>
      </c>
      <c r="W44" s="19" t="n">
        <f aca="false">U44-(K44+O44)/2</f>
        <v>-5.32433147184527</v>
      </c>
      <c r="X44" s="26"/>
    </row>
    <row r="45" customFormat="false" ht="12.8" hidden="false" customHeight="false" outlineLevel="0" collapsed="false">
      <c r="A45" s="24" t="s">
        <v>52</v>
      </c>
      <c r="B45" s="16" t="n">
        <v>1909</v>
      </c>
      <c r="C45" s="16" t="n">
        <v>600</v>
      </c>
      <c r="D45" s="16" t="n">
        <v>9831</v>
      </c>
      <c r="E45" s="16" t="n">
        <v>9843</v>
      </c>
      <c r="F45" s="17" t="n">
        <f aca="false">(D45+E45)/2/C45</f>
        <v>16.395</v>
      </c>
      <c r="G45" s="17" t="n">
        <f aca="false">(H45+L45)/2/C45</f>
        <v>22.86</v>
      </c>
      <c r="H45" s="16" t="n">
        <v>13695</v>
      </c>
      <c r="I45" s="16" t="n">
        <v>112</v>
      </c>
      <c r="J45" s="18" t="n">
        <v>0.47</v>
      </c>
      <c r="K45" s="19" t="n">
        <f aca="false">DEGREES(ATAN(I45/H45))</f>
        <v>0.468564019486942</v>
      </c>
      <c r="L45" s="16" t="n">
        <v>13737</v>
      </c>
      <c r="M45" s="16" t="n">
        <v>100</v>
      </c>
      <c r="N45" s="18" t="n">
        <v>0.42</v>
      </c>
      <c r="O45" s="19" t="n">
        <f aca="false">DEGREES(ATAN(M45/L45))</f>
        <v>0.417083551422285</v>
      </c>
      <c r="P45" s="20" t="n">
        <v>-6.33333333</v>
      </c>
      <c r="Q45" s="6" t="n">
        <v>55.66666667</v>
      </c>
      <c r="R45" s="16" t="n">
        <v>7775</v>
      </c>
      <c r="S45" s="16" t="n">
        <v>-626</v>
      </c>
      <c r="T45" s="18" t="n">
        <v>-4.6</v>
      </c>
      <c r="U45" s="19" t="n">
        <f aca="false">DEGREES(ATAN(S45/R45))</f>
        <v>-4.60320953530384</v>
      </c>
      <c r="V45" s="17" t="n">
        <f aca="false">T45-(J45+N45)/2</f>
        <v>-5.045</v>
      </c>
      <c r="W45" s="19" t="n">
        <f aca="false">U45-(K45+O45)/2</f>
        <v>-5.04603332075845</v>
      </c>
      <c r="X45" s="26"/>
    </row>
    <row r="46" customFormat="false" ht="12.8" hidden="false" customHeight="false" outlineLevel="0" collapsed="false">
      <c r="A46" s="24" t="s">
        <v>53</v>
      </c>
      <c r="B46" s="16" t="s">
        <v>28</v>
      </c>
      <c r="C46" s="16" t="n">
        <v>600</v>
      </c>
      <c r="D46" s="16" t="n">
        <v>9651</v>
      </c>
      <c r="E46" s="16" t="n">
        <v>9658</v>
      </c>
      <c r="F46" s="17" t="n">
        <f aca="false">(D46+E46)/2/C46</f>
        <v>16.0908333333333</v>
      </c>
      <c r="G46" s="17" t="n">
        <f aca="false">(H46+L46)/2/C46</f>
        <v>22.7583333333333</v>
      </c>
      <c r="H46" s="16" t="n">
        <v>13670</v>
      </c>
      <c r="I46" s="16" t="n">
        <v>108</v>
      </c>
      <c r="J46" s="18" t="n">
        <v>0.45</v>
      </c>
      <c r="K46" s="19" t="n">
        <f aca="false">DEGREES(ATAN(I46/H46))</f>
        <v>0.452656579786389</v>
      </c>
      <c r="L46" s="16" t="n">
        <v>13640</v>
      </c>
      <c r="M46" s="16" t="n">
        <v>101</v>
      </c>
      <c r="N46" s="18" t="n">
        <v>0.42</v>
      </c>
      <c r="O46" s="19" t="n">
        <f aca="false">DEGREES(ATAN(M46/L46))</f>
        <v>0.424249851214858</v>
      </c>
      <c r="P46" s="20" t="n">
        <v>-4.33333333</v>
      </c>
      <c r="Q46" s="6" t="n">
        <v>55.66666667</v>
      </c>
      <c r="R46" s="16" t="n">
        <v>7755</v>
      </c>
      <c r="S46" s="16" t="n">
        <v>-390</v>
      </c>
      <c r="T46" s="18" t="n">
        <v>-2.88</v>
      </c>
      <c r="U46" s="19" t="n">
        <f aca="false">DEGREES(ATAN(S46/R46))</f>
        <v>-2.87898706421134</v>
      </c>
      <c r="V46" s="17" t="n">
        <f aca="false">T46-(J46+N46)/2</f>
        <v>-3.315</v>
      </c>
      <c r="W46" s="19" t="n">
        <f aca="false">U46-(K46+O46)/2</f>
        <v>-3.31744027971196</v>
      </c>
      <c r="X46" s="26"/>
    </row>
    <row r="47" customFormat="false" ht="12.8" hidden="false" customHeight="false" outlineLevel="0" collapsed="false">
      <c r="A47" s="24" t="s">
        <v>53</v>
      </c>
      <c r="B47" s="16" t="s">
        <v>28</v>
      </c>
      <c r="C47" s="16" t="n">
        <v>600</v>
      </c>
      <c r="D47" s="16" t="n">
        <v>9651</v>
      </c>
      <c r="E47" s="16" t="n">
        <v>9658</v>
      </c>
      <c r="F47" s="17" t="n">
        <f aca="false">(D47+E47)/2/C47</f>
        <v>16.0908333333333</v>
      </c>
      <c r="G47" s="17" t="n">
        <f aca="false">(H47+L47)/2/C47</f>
        <v>22.7583333333333</v>
      </c>
      <c r="H47" s="16" t="n">
        <v>13670</v>
      </c>
      <c r="I47" s="16" t="n">
        <v>108</v>
      </c>
      <c r="J47" s="18" t="n">
        <v>0.45</v>
      </c>
      <c r="K47" s="19" t="n">
        <f aca="false">DEGREES(ATAN(I47/H47))</f>
        <v>0.452656579786389</v>
      </c>
      <c r="L47" s="16" t="n">
        <v>13640</v>
      </c>
      <c r="M47" s="16" t="n">
        <v>101</v>
      </c>
      <c r="N47" s="18" t="n">
        <v>0.42</v>
      </c>
      <c r="O47" s="19" t="n">
        <f aca="false">DEGREES(ATAN(M47/L47))</f>
        <v>0.424249851214858</v>
      </c>
      <c r="P47" s="20" t="n">
        <v>-4</v>
      </c>
      <c r="Q47" s="6" t="n">
        <v>55.66666667</v>
      </c>
      <c r="R47" s="16" t="n">
        <v>7753</v>
      </c>
      <c r="S47" s="16" t="n">
        <v>-362</v>
      </c>
      <c r="T47" s="18" t="n">
        <v>-2.67</v>
      </c>
      <c r="U47" s="19" t="n">
        <f aca="false">DEGREES(ATAN(S47/R47))</f>
        <v>-2.67329024785518</v>
      </c>
      <c r="V47" s="17" t="n">
        <f aca="false">T47-(J47+N47)/2</f>
        <v>-3.105</v>
      </c>
      <c r="W47" s="19" t="n">
        <f aca="false">U47-(K47+O47)/2</f>
        <v>-3.1117434633558</v>
      </c>
      <c r="X47" s="26"/>
    </row>
    <row r="48" customFormat="false" ht="12.8" hidden="false" customHeight="false" outlineLevel="0" collapsed="false">
      <c r="A48" s="24" t="s">
        <v>54</v>
      </c>
      <c r="B48" s="16"/>
      <c r="C48" s="16" t="n">
        <v>400</v>
      </c>
      <c r="D48" s="16" t="n">
        <v>6583</v>
      </c>
      <c r="E48" s="16" t="n">
        <v>6614</v>
      </c>
      <c r="F48" s="17" t="n">
        <f aca="false">(D48+E48)/2/C48</f>
        <v>16.49625</v>
      </c>
      <c r="G48" s="22" t="n">
        <f aca="false">(H48+L48)/2/C48</f>
        <v>20.9575</v>
      </c>
      <c r="H48" s="16" t="n">
        <v>8386</v>
      </c>
      <c r="I48" s="16" t="n">
        <v>-6</v>
      </c>
      <c r="J48" s="18" t="n">
        <v>-0.04</v>
      </c>
      <c r="K48" s="19" t="n">
        <f aca="false">DEGREES(ATAN(I48/H48))</f>
        <v>-0.0409938729332291</v>
      </c>
      <c r="L48" s="16" t="n">
        <v>8380</v>
      </c>
      <c r="M48" s="16" t="n">
        <v>-10</v>
      </c>
      <c r="N48" s="18" t="n">
        <v>-0.07</v>
      </c>
      <c r="O48" s="19" t="n">
        <f aca="false">DEGREES(ATAN(M48/L48))</f>
        <v>-0.0683720194708655</v>
      </c>
      <c r="P48" s="20" t="n">
        <v>1.66666667</v>
      </c>
      <c r="Q48" s="6" t="n">
        <v>55.66666667</v>
      </c>
      <c r="R48" s="16" t="n">
        <v>5219</v>
      </c>
      <c r="S48" s="16" t="n">
        <v>107</v>
      </c>
      <c r="T48" s="18" t="n">
        <v>1.17</v>
      </c>
      <c r="U48" s="19" t="n">
        <f aca="false">DEGREES(ATAN(S48/R48))</f>
        <v>1.17451420851265</v>
      </c>
      <c r="V48" s="17" t="n">
        <f aca="false">T48-(J48+N48)/2</f>
        <v>1.225</v>
      </c>
      <c r="W48" s="19" t="n">
        <f aca="false">U48-(K48+O48)/2</f>
        <v>1.22919715471469</v>
      </c>
      <c r="X48" s="25" t="s">
        <v>55</v>
      </c>
    </row>
    <row r="49" customFormat="false" ht="12.8" hidden="false" customHeight="false" outlineLevel="0" collapsed="false">
      <c r="A49" s="24" t="s">
        <v>56</v>
      </c>
      <c r="B49" s="16" t="s">
        <v>48</v>
      </c>
      <c r="C49" s="16" t="n">
        <v>300</v>
      </c>
      <c r="D49" s="16" t="n">
        <v>4850</v>
      </c>
      <c r="E49" s="16" t="n">
        <v>4847</v>
      </c>
      <c r="F49" s="17" t="n">
        <f aca="false">(D49+E49)/2/C49</f>
        <v>16.1616666666667</v>
      </c>
      <c r="G49" s="17" t="n">
        <f aca="false">(H49+L49)/2/C49</f>
        <v>22.7916666666667</v>
      </c>
      <c r="H49" s="16" t="n">
        <v>6837</v>
      </c>
      <c r="I49" s="16" t="n">
        <v>-23</v>
      </c>
      <c r="J49" s="18" t="n">
        <v>-0.19</v>
      </c>
      <c r="K49" s="19" t="n">
        <f aca="false">DEGREES(ATAN(I49/H49))</f>
        <v>-0.192745057440487</v>
      </c>
      <c r="L49" s="16" t="n">
        <v>6838</v>
      </c>
      <c r="M49" s="16" t="n">
        <v>-20</v>
      </c>
      <c r="N49" s="18" t="n">
        <v>-0.17</v>
      </c>
      <c r="O49" s="19" t="n">
        <f aca="false">DEGREES(ATAN(M49/L49))</f>
        <v>-0.167580041334628</v>
      </c>
      <c r="P49" s="20" t="n">
        <v>1.66666667</v>
      </c>
      <c r="Q49" s="6" t="n">
        <v>55.66666667</v>
      </c>
      <c r="R49" s="16" t="n">
        <v>3891</v>
      </c>
      <c r="S49" s="16" t="n">
        <v>72</v>
      </c>
      <c r="T49" s="18" t="n">
        <v>1.06</v>
      </c>
      <c r="U49" s="19" t="n">
        <f aca="false">DEGREES(ATAN(S49/R49))</f>
        <v>1.06009390345384</v>
      </c>
      <c r="V49" s="17" t="n">
        <f aca="false">T49-(J49+N49)/2</f>
        <v>1.24</v>
      </c>
      <c r="W49" s="19" t="n">
        <f aca="false">U49-(K49+O49)/2</f>
        <v>1.2402564528414</v>
      </c>
      <c r="X49" s="26"/>
    </row>
    <row r="50" customFormat="false" ht="12.8" hidden="false" customHeight="false" outlineLevel="0" collapsed="false">
      <c r="A50" s="24" t="s">
        <v>57</v>
      </c>
      <c r="B50" s="16" t="s">
        <v>48</v>
      </c>
      <c r="C50" s="16" t="n">
        <v>300</v>
      </c>
      <c r="D50" s="16" t="n">
        <v>4910</v>
      </c>
      <c r="E50" s="16" t="n">
        <v>4902</v>
      </c>
      <c r="F50" s="17" t="n">
        <f aca="false">(D50+E50)/2/C50</f>
        <v>16.3533333333333</v>
      </c>
      <c r="G50" s="17" t="n">
        <f aca="false">(H50+L50)/2/C50</f>
        <v>22.4883333333333</v>
      </c>
      <c r="H50" s="16" t="n">
        <v>6732</v>
      </c>
      <c r="I50" s="16" t="n">
        <v>6</v>
      </c>
      <c r="J50" s="18" t="n">
        <v>0.05</v>
      </c>
      <c r="K50" s="19" t="n">
        <f aca="false">DEGREES(ATAN(I50/H50))</f>
        <v>0.0510657436203554</v>
      </c>
      <c r="L50" s="16" t="n">
        <v>6761</v>
      </c>
      <c r="M50" s="16" t="n">
        <v>14</v>
      </c>
      <c r="N50" s="18" t="n">
        <v>0.12</v>
      </c>
      <c r="O50" s="19" t="n">
        <f aca="false">DEGREES(ATAN(M50/L50))</f>
        <v>0.118642178185724</v>
      </c>
      <c r="P50" s="20" t="n">
        <v>3</v>
      </c>
      <c r="Q50" s="6" t="n">
        <v>55.66666667</v>
      </c>
      <c r="R50" s="16" t="n">
        <v>3834</v>
      </c>
      <c r="S50" s="16" t="n">
        <v>166</v>
      </c>
      <c r="T50" s="18" t="n">
        <v>2.48</v>
      </c>
      <c r="U50" s="19" t="n">
        <f aca="false">DEGREES(ATAN(S50/R50))</f>
        <v>2.47917654152436</v>
      </c>
      <c r="V50" s="17" t="n">
        <f aca="false">T50-(J50+N50)/2</f>
        <v>2.395</v>
      </c>
      <c r="W50" s="19" t="n">
        <f aca="false">U50-(K50+O50)/2</f>
        <v>2.39432258062132</v>
      </c>
      <c r="X50" s="26"/>
    </row>
    <row r="51" customFormat="false" ht="12.8" hidden="false" customHeight="false" outlineLevel="0" collapsed="false">
      <c r="A51" s="15" t="s">
        <v>58</v>
      </c>
      <c r="B51" s="16" t="s">
        <v>59</v>
      </c>
      <c r="C51" s="16" t="n">
        <v>600</v>
      </c>
      <c r="D51" s="16" t="n">
        <v>9749</v>
      </c>
      <c r="E51" s="16" t="n">
        <v>9716</v>
      </c>
      <c r="F51" s="17" t="n">
        <f aca="false">(D51+E51)/2/C51</f>
        <v>16.2208333333333</v>
      </c>
      <c r="G51" s="17" t="n">
        <f aca="false">(H51+L51)/2/C51</f>
        <v>22.84</v>
      </c>
      <c r="H51" s="16" t="n">
        <v>13694</v>
      </c>
      <c r="I51" s="16" t="n">
        <v>11</v>
      </c>
      <c r="J51" s="18" t="n">
        <v>0.05</v>
      </c>
      <c r="K51" s="19" t="n">
        <f aca="false">DEGREES(ATAN(I51/H51))</f>
        <v>0.0460240571847484</v>
      </c>
      <c r="L51" s="16" t="n">
        <v>13714</v>
      </c>
      <c r="M51" s="16" t="n">
        <v>44</v>
      </c>
      <c r="N51" s="18" t="n">
        <v>0.18</v>
      </c>
      <c r="O51" s="19" t="n">
        <f aca="false">DEGREES(ATAN(M51/L51))</f>
        <v>0.183827158256533</v>
      </c>
      <c r="P51" s="5" t="n">
        <v>5.33333333</v>
      </c>
      <c r="Q51" s="6" t="n">
        <v>55.66666667</v>
      </c>
      <c r="R51" s="16" t="n">
        <v>7788</v>
      </c>
      <c r="S51" s="16" t="n">
        <v>578</v>
      </c>
      <c r="T51" s="18" t="n">
        <v>4.24</v>
      </c>
      <c r="U51" s="19" t="n">
        <f aca="false">DEGREES(ATAN(S51/R51))</f>
        <v>4.24452447372425</v>
      </c>
      <c r="V51" s="17" t="n">
        <f aca="false">T51-(J51+N51)/2</f>
        <v>4.125</v>
      </c>
      <c r="W51" s="19" t="n">
        <f aca="false">U51-(K51+O51)/2</f>
        <v>4.12959886600361</v>
      </c>
      <c r="X51" s="26"/>
    </row>
    <row r="52" customFormat="false" ht="12.8" hidden="false" customHeight="false" outlineLevel="0" collapsed="false">
      <c r="A52" s="24" t="s">
        <v>60</v>
      </c>
      <c r="B52" s="16" t="s">
        <v>59</v>
      </c>
      <c r="C52" s="16" t="n">
        <v>300</v>
      </c>
      <c r="D52" s="16" t="n">
        <v>4899</v>
      </c>
      <c r="E52" s="16" t="n">
        <v>4900</v>
      </c>
      <c r="F52" s="17" t="n">
        <f aca="false">(D52+E52)/2/C52</f>
        <v>16.3316666666667</v>
      </c>
      <c r="G52" s="17" t="n">
        <f aca="false">(H52+L52)/2/C52</f>
        <v>22.4383333333333</v>
      </c>
      <c r="H52" s="16" t="n">
        <v>6728</v>
      </c>
      <c r="I52" s="16" t="n">
        <v>2</v>
      </c>
      <c r="J52" s="18" t="n">
        <v>0.02</v>
      </c>
      <c r="K52" s="19" t="n">
        <f aca="false">DEGREES(ATAN(I52/H52))</f>
        <v>0.0170320385925699</v>
      </c>
      <c r="L52" s="16" t="n">
        <v>6735</v>
      </c>
      <c r="M52" s="16" t="n">
        <v>2</v>
      </c>
      <c r="N52" s="18" t="n">
        <v>0.02</v>
      </c>
      <c r="O52" s="19" t="n">
        <f aca="false">DEGREES(ATAN(M52/L52))</f>
        <v>0.0170143364005676</v>
      </c>
      <c r="P52" s="5" t="n">
        <v>5.33333333</v>
      </c>
      <c r="Q52" s="6" t="n">
        <v>55.66666667</v>
      </c>
      <c r="R52" s="16" t="n">
        <v>3828</v>
      </c>
      <c r="S52" s="16" t="n">
        <v>283</v>
      </c>
      <c r="T52" s="18" t="n">
        <v>4.23</v>
      </c>
      <c r="U52" s="19" t="n">
        <f aca="false">DEGREES(ATAN(S52/R52))</f>
        <v>4.22812478225078</v>
      </c>
      <c r="V52" s="17" t="n">
        <f aca="false">T52-(J52+N52)/2</f>
        <v>4.21</v>
      </c>
      <c r="W52" s="19" t="n">
        <f aca="false">U52-(K52+O52)/2</f>
        <v>4.21110159475421</v>
      </c>
      <c r="X52" s="26"/>
    </row>
    <row r="53" customFormat="false" ht="12.8" hidden="false" customHeight="false" outlineLevel="0" collapsed="false">
      <c r="A53" s="24" t="s">
        <v>61</v>
      </c>
      <c r="B53" s="16" t="s">
        <v>62</v>
      </c>
      <c r="C53" s="16" t="n">
        <v>600</v>
      </c>
      <c r="D53" s="16" t="n">
        <v>9745</v>
      </c>
      <c r="E53" s="16" t="n">
        <v>9757</v>
      </c>
      <c r="F53" s="17" t="n">
        <f aca="false">(D53+E53)/2/C53</f>
        <v>16.2516666666667</v>
      </c>
      <c r="G53" s="17" t="n">
        <f aca="false">(H53+L53)/2/C53</f>
        <v>22.845</v>
      </c>
      <c r="H53" s="16" t="n">
        <v>13719</v>
      </c>
      <c r="I53" s="16" t="n">
        <v>-163</v>
      </c>
      <c r="J53" s="18" t="n">
        <v>-0.68</v>
      </c>
      <c r="K53" s="19" t="n">
        <f aca="false">DEGREES(ATAN(I53/H53))</f>
        <v>-0.68071817464278</v>
      </c>
      <c r="L53" s="16" t="n">
        <v>13695</v>
      </c>
      <c r="M53" s="16" t="n">
        <v>-174</v>
      </c>
      <c r="N53" s="18" t="n">
        <v>-0.73</v>
      </c>
      <c r="O53" s="19" t="n">
        <f aca="false">DEGREES(ATAN(M53/L53))</f>
        <v>-0.727924734751104</v>
      </c>
      <c r="P53" s="5" t="n">
        <v>-7.33333333</v>
      </c>
      <c r="Q53" s="6" t="n">
        <v>55</v>
      </c>
      <c r="R53" s="16" t="n">
        <v>7904</v>
      </c>
      <c r="S53" s="16" t="n">
        <v>-877</v>
      </c>
      <c r="T53" s="18" t="n">
        <v>-6.33</v>
      </c>
      <c r="U53" s="19" t="n">
        <f aca="false">DEGREES(ATAN(S53/R53))</f>
        <v>-6.33143980431961</v>
      </c>
      <c r="V53" s="17" t="n">
        <f aca="false">T53-(J53+N53)/2</f>
        <v>-5.625</v>
      </c>
      <c r="W53" s="19" t="n">
        <f aca="false">U53-(K53+O53)/2</f>
        <v>-5.62711834962267</v>
      </c>
      <c r="X53" s="26"/>
    </row>
    <row r="54" customFormat="false" ht="12.8" hidden="false" customHeight="false" outlineLevel="0" collapsed="false">
      <c r="A54" s="24" t="s">
        <v>61</v>
      </c>
      <c r="B54" s="16" t="s">
        <v>62</v>
      </c>
      <c r="C54" s="16" t="n">
        <v>600</v>
      </c>
      <c r="D54" s="16" t="n">
        <v>9745</v>
      </c>
      <c r="E54" s="16" t="n">
        <v>9757</v>
      </c>
      <c r="F54" s="17" t="n">
        <f aca="false">(D54+E54)/2/C54</f>
        <v>16.2516666666667</v>
      </c>
      <c r="G54" s="17" t="n">
        <f aca="false">(H54+L54)/2/C54</f>
        <v>22.845</v>
      </c>
      <c r="H54" s="16" t="n">
        <v>13719</v>
      </c>
      <c r="I54" s="16" t="n">
        <v>-163</v>
      </c>
      <c r="J54" s="18" t="n">
        <v>-0.68</v>
      </c>
      <c r="K54" s="19" t="n">
        <f aca="false">DEGREES(ATAN(I54/H54))</f>
        <v>-0.68071817464278</v>
      </c>
      <c r="L54" s="16" t="n">
        <v>13695</v>
      </c>
      <c r="M54" s="16" t="n">
        <v>-174</v>
      </c>
      <c r="N54" s="18" t="n">
        <v>-0.73</v>
      </c>
      <c r="O54" s="19" t="n">
        <f aca="false">DEGREES(ATAN(M54/L54))</f>
        <v>-0.727924734751104</v>
      </c>
      <c r="P54" s="5" t="n">
        <v>-7.66666667</v>
      </c>
      <c r="Q54" s="6" t="n">
        <v>55</v>
      </c>
      <c r="R54" s="16" t="n">
        <v>7900</v>
      </c>
      <c r="S54" s="16" t="n">
        <v>-925</v>
      </c>
      <c r="T54" s="18" t="n">
        <v>-6.68</v>
      </c>
      <c r="U54" s="19" t="n">
        <f aca="false">DEGREES(ATAN(S54/R54))</f>
        <v>-6.67827468488642</v>
      </c>
      <c r="V54" s="17" t="n">
        <f aca="false">T54-(J54+N54)/2</f>
        <v>-5.975</v>
      </c>
      <c r="W54" s="19" t="n">
        <f aca="false">U54-(K54+O54)/2</f>
        <v>-5.97395323018947</v>
      </c>
      <c r="X54" s="26"/>
    </row>
    <row r="55" customFormat="false" ht="12.8" hidden="false" customHeight="false" outlineLevel="0" collapsed="false">
      <c r="A55" s="24" t="s">
        <v>63</v>
      </c>
      <c r="B55" s="16" t="s">
        <v>64</v>
      </c>
      <c r="C55" s="16" t="n">
        <v>600</v>
      </c>
      <c r="D55" s="16" t="n">
        <v>9846</v>
      </c>
      <c r="E55" s="16" t="n">
        <v>9829</v>
      </c>
      <c r="F55" s="17" t="n">
        <f aca="false">(D55+E55)/2/C55</f>
        <v>16.3958333333333</v>
      </c>
      <c r="G55" s="17" t="n">
        <f aca="false">(H55+L55)/2/C55</f>
        <v>22.6658333333333</v>
      </c>
      <c r="H55" s="16" t="n">
        <v>13600</v>
      </c>
      <c r="I55" s="16" t="n">
        <v>115</v>
      </c>
      <c r="J55" s="18" t="n">
        <v>0.48</v>
      </c>
      <c r="K55" s="19" t="n">
        <f aca="false">DEGREES(ATAN(I55/H55))</f>
        <v>0.484474824138544</v>
      </c>
      <c r="L55" s="16" t="n">
        <v>13599</v>
      </c>
      <c r="M55" s="16" t="n">
        <v>131</v>
      </c>
      <c r="N55" s="18" t="n">
        <v>0.55</v>
      </c>
      <c r="O55" s="19" t="n">
        <f aca="false">DEGREES(ATAN(M55/L55))</f>
        <v>0.551916682233771</v>
      </c>
      <c r="P55" s="5" t="n">
        <v>-5.33333333</v>
      </c>
      <c r="Q55" s="6" t="n">
        <v>55.33333333</v>
      </c>
      <c r="R55" s="16" t="n">
        <v>7814</v>
      </c>
      <c r="S55" s="16" t="n">
        <v>-509</v>
      </c>
      <c r="T55" s="18" t="n">
        <v>-3.73</v>
      </c>
      <c r="U55" s="19" t="n">
        <f aca="false">DEGREES(ATAN(S55/R55))</f>
        <v>-3.72695264816508</v>
      </c>
      <c r="V55" s="17" t="n">
        <f aca="false">T55-(J55+N55)/2</f>
        <v>-4.245</v>
      </c>
      <c r="W55" s="19" t="n">
        <f aca="false">U55-(K55+O55)/2</f>
        <v>-4.24514840135124</v>
      </c>
      <c r="X55" s="21" t="s">
        <v>26</v>
      </c>
    </row>
    <row r="56" customFormat="false" ht="12.8" hidden="false" customHeight="false" outlineLevel="0" collapsed="false">
      <c r="A56" s="24" t="s">
        <v>63</v>
      </c>
      <c r="B56" s="16" t="s">
        <v>64</v>
      </c>
      <c r="C56" s="16" t="n">
        <v>600</v>
      </c>
      <c r="D56" s="16" t="n">
        <v>9846</v>
      </c>
      <c r="E56" s="16" t="n">
        <v>9829</v>
      </c>
      <c r="F56" s="17" t="n">
        <f aca="false">(D56+E56)/2/C56</f>
        <v>16.3958333333333</v>
      </c>
      <c r="G56" s="17" t="n">
        <f aca="false">(H56+L56)/2/C56</f>
        <v>22.6658333333333</v>
      </c>
      <c r="H56" s="16" t="n">
        <v>13600</v>
      </c>
      <c r="I56" s="16" t="n">
        <v>115</v>
      </c>
      <c r="J56" s="18" t="n">
        <v>0.48</v>
      </c>
      <c r="K56" s="19" t="n">
        <f aca="false">DEGREES(ATAN(I56/H56))</f>
        <v>0.484474824138544</v>
      </c>
      <c r="L56" s="16" t="n">
        <v>13599</v>
      </c>
      <c r="M56" s="16" t="n">
        <v>131</v>
      </c>
      <c r="N56" s="18" t="n">
        <v>0.55</v>
      </c>
      <c r="O56" s="19" t="n">
        <f aca="false">DEGREES(ATAN(M56/L56))</f>
        <v>0.551916682233771</v>
      </c>
      <c r="P56" s="5" t="n">
        <v>-5</v>
      </c>
      <c r="Q56" s="6" t="n">
        <v>55.33333333</v>
      </c>
      <c r="R56" s="16" t="n">
        <v>7809</v>
      </c>
      <c r="S56" s="16" t="n">
        <v>-473</v>
      </c>
      <c r="T56" s="18" t="n">
        <v>-3.47</v>
      </c>
      <c r="U56" s="19" t="n">
        <f aca="false">DEGREES(ATAN(S56/R56))</f>
        <v>-3.46623553778257</v>
      </c>
      <c r="V56" s="17" t="n">
        <f aca="false">T56-(J56+N56)/2</f>
        <v>-3.985</v>
      </c>
      <c r="W56" s="19" t="n">
        <f aca="false">U56-(K56+O56)/2</f>
        <v>-3.98443129096873</v>
      </c>
      <c r="X56" s="21" t="s">
        <v>26</v>
      </c>
    </row>
    <row r="57" customFormat="false" ht="12.8" hidden="false" customHeight="false" outlineLevel="0" collapsed="false">
      <c r="A57" s="24" t="s">
        <v>63</v>
      </c>
      <c r="B57" s="16" t="s">
        <v>64</v>
      </c>
      <c r="C57" s="16" t="n">
        <v>600</v>
      </c>
      <c r="D57" s="16" t="n">
        <v>9846</v>
      </c>
      <c r="E57" s="16" t="n">
        <v>9829</v>
      </c>
      <c r="F57" s="17" t="n">
        <f aca="false">(D57+E57)/2/C57</f>
        <v>16.3958333333333</v>
      </c>
      <c r="G57" s="17" t="n">
        <f aca="false">(H57+L57)/2/C57</f>
        <v>22.6658333333333</v>
      </c>
      <c r="H57" s="16" t="n">
        <v>13600</v>
      </c>
      <c r="I57" s="16" t="n">
        <v>115</v>
      </c>
      <c r="J57" s="18" t="n">
        <v>0.48</v>
      </c>
      <c r="K57" s="19" t="n">
        <f aca="false">DEGREES(ATAN(I57/H57))</f>
        <v>0.484474824138544</v>
      </c>
      <c r="L57" s="16" t="n">
        <v>13599</v>
      </c>
      <c r="M57" s="16" t="n">
        <v>131</v>
      </c>
      <c r="N57" s="18" t="n">
        <v>0.55</v>
      </c>
      <c r="O57" s="19" t="n">
        <f aca="false">DEGREES(ATAN(M57/L57))</f>
        <v>0.551916682233771</v>
      </c>
      <c r="P57" s="5" t="n">
        <v>-5.33333333</v>
      </c>
      <c r="Q57" s="6" t="n">
        <v>55</v>
      </c>
      <c r="R57" s="16" t="n">
        <v>7875</v>
      </c>
      <c r="S57" s="16" t="n">
        <v>-502</v>
      </c>
      <c r="T57" s="18" t="n">
        <v>-3.65</v>
      </c>
      <c r="U57" s="19" t="n">
        <f aca="false">DEGREES(ATAN(S57/R57))</f>
        <v>-3.64744339117899</v>
      </c>
      <c r="V57" s="17" t="n">
        <f aca="false">T57-(J57+N57)/2</f>
        <v>-4.165</v>
      </c>
      <c r="W57" s="19" t="n">
        <f aca="false">U57-(K57+O57)/2</f>
        <v>-4.16563914436514</v>
      </c>
      <c r="X57" s="21" t="s">
        <v>26</v>
      </c>
    </row>
    <row r="58" customFormat="false" ht="12.8" hidden="false" customHeight="false" outlineLevel="0" collapsed="false">
      <c r="A58" s="24" t="s">
        <v>63</v>
      </c>
      <c r="B58" s="16" t="s">
        <v>64</v>
      </c>
      <c r="C58" s="16" t="n">
        <v>600</v>
      </c>
      <c r="D58" s="16" t="n">
        <v>9846</v>
      </c>
      <c r="E58" s="16" t="n">
        <v>9829</v>
      </c>
      <c r="F58" s="17" t="n">
        <f aca="false">(D58+E58)/2/C58</f>
        <v>16.3958333333333</v>
      </c>
      <c r="G58" s="17" t="n">
        <f aca="false">(H58+L58)/2/C58</f>
        <v>22.6658333333333</v>
      </c>
      <c r="H58" s="16" t="n">
        <v>13600</v>
      </c>
      <c r="I58" s="16" t="n">
        <v>115</v>
      </c>
      <c r="J58" s="18" t="n">
        <v>0.48</v>
      </c>
      <c r="K58" s="19" t="n">
        <f aca="false">DEGREES(ATAN(I58/H58))</f>
        <v>0.484474824138544</v>
      </c>
      <c r="L58" s="16" t="n">
        <v>13599</v>
      </c>
      <c r="M58" s="16" t="n">
        <v>131</v>
      </c>
      <c r="N58" s="18" t="n">
        <v>0.55</v>
      </c>
      <c r="O58" s="19" t="n">
        <f aca="false">DEGREES(ATAN(M58/L58))</f>
        <v>0.551916682233771</v>
      </c>
      <c r="P58" s="5" t="n">
        <v>-5</v>
      </c>
      <c r="Q58" s="6" t="n">
        <v>55</v>
      </c>
      <c r="R58" s="16" t="n">
        <v>7861</v>
      </c>
      <c r="S58" s="16" t="n">
        <v>-487</v>
      </c>
      <c r="T58" s="18" t="n">
        <v>-3.55</v>
      </c>
      <c r="U58" s="19" t="n">
        <f aca="false">DEGREES(ATAN(S58/R58))</f>
        <v>-3.5450234732062</v>
      </c>
      <c r="V58" s="17" t="n">
        <f aca="false">T58-(J58+N58)/2</f>
        <v>-4.065</v>
      </c>
      <c r="W58" s="19" t="n">
        <f aca="false">U58-(K58+O58)/2</f>
        <v>-4.06321922639236</v>
      </c>
      <c r="X58" s="21" t="s">
        <v>26</v>
      </c>
    </row>
    <row r="59" customFormat="false" ht="12.8" hidden="false" customHeight="false" outlineLevel="0" collapsed="false">
      <c r="A59" s="24" t="s">
        <v>65</v>
      </c>
      <c r="B59" s="16" t="s">
        <v>66</v>
      </c>
      <c r="C59" s="16" t="n">
        <v>600</v>
      </c>
      <c r="D59" s="16" t="n">
        <v>9725</v>
      </c>
      <c r="E59" s="16" t="n">
        <v>9750</v>
      </c>
      <c r="F59" s="17" t="n">
        <f aca="false">(D59+E59)/2/C59</f>
        <v>16.2291666666667</v>
      </c>
      <c r="G59" s="17" t="n">
        <f aca="false">(H59+L59)/2/C59</f>
        <v>22.8658333333333</v>
      </c>
      <c r="H59" s="16" t="n">
        <v>13716</v>
      </c>
      <c r="I59" s="16" t="n">
        <v>145</v>
      </c>
      <c r="J59" s="18" t="n">
        <v>0.61</v>
      </c>
      <c r="K59" s="19" t="n">
        <f aca="false">DEGREES(ATAN(I59/H59))</f>
        <v>0.605685225826253</v>
      </c>
      <c r="L59" s="16" t="n">
        <v>13723</v>
      </c>
      <c r="M59" s="16" t="n">
        <v>120</v>
      </c>
      <c r="N59" s="18" t="n">
        <v>0.5</v>
      </c>
      <c r="O59" s="19" t="n">
        <f aca="false">DEGREES(ATAN(M59/L59))</f>
        <v>0.501006944841758</v>
      </c>
      <c r="P59" s="5" t="n">
        <v>-3</v>
      </c>
      <c r="Q59" s="6" t="n">
        <v>55.33333333</v>
      </c>
      <c r="R59" s="16" t="n">
        <v>7896</v>
      </c>
      <c r="S59" s="16" t="n">
        <v>-237</v>
      </c>
      <c r="T59" s="18" t="n">
        <v>-1.72</v>
      </c>
      <c r="U59" s="19" t="n">
        <f aca="false">DEGREES(ATAN(S59/R59))</f>
        <v>-1.71922797481046</v>
      </c>
      <c r="V59" s="17" t="n">
        <f aca="false">T59-(J59+N59)/2</f>
        <v>-2.275</v>
      </c>
      <c r="W59" s="19" t="n">
        <f aca="false">U59-(K59+O59)/2</f>
        <v>-2.27257406014447</v>
      </c>
      <c r="X59" s="21" t="s">
        <v>26</v>
      </c>
    </row>
    <row r="60" customFormat="false" ht="12.8" hidden="false" customHeight="false" outlineLevel="0" collapsed="false">
      <c r="A60" s="24" t="s">
        <v>65</v>
      </c>
      <c r="B60" s="16" t="s">
        <v>66</v>
      </c>
      <c r="C60" s="16" t="n">
        <v>600</v>
      </c>
      <c r="D60" s="16" t="n">
        <v>9725</v>
      </c>
      <c r="E60" s="16" t="n">
        <v>9750</v>
      </c>
      <c r="F60" s="17" t="n">
        <f aca="false">(D60+E60)/2/C60</f>
        <v>16.2291666666667</v>
      </c>
      <c r="G60" s="17" t="n">
        <f aca="false">(H60+L60)/2/C60</f>
        <v>22.8658333333333</v>
      </c>
      <c r="H60" s="16" t="n">
        <v>13716</v>
      </c>
      <c r="I60" s="16" t="n">
        <v>145</v>
      </c>
      <c r="J60" s="18" t="n">
        <v>0.61</v>
      </c>
      <c r="K60" s="19" t="n">
        <f aca="false">DEGREES(ATAN(I60/H60))</f>
        <v>0.605685225826253</v>
      </c>
      <c r="L60" s="16" t="n">
        <v>13723</v>
      </c>
      <c r="M60" s="16" t="n">
        <v>120</v>
      </c>
      <c r="N60" s="18" t="n">
        <v>0.5</v>
      </c>
      <c r="O60" s="19" t="n">
        <f aca="false">DEGREES(ATAN(M60/L60))</f>
        <v>0.501006944841758</v>
      </c>
      <c r="P60" s="5" t="n">
        <v>-2.66666667</v>
      </c>
      <c r="Q60" s="6" t="n">
        <v>55.33333333</v>
      </c>
      <c r="R60" s="16" t="n">
        <v>7871</v>
      </c>
      <c r="S60" s="16" t="n">
        <v>-204</v>
      </c>
      <c r="T60" s="18" t="n">
        <v>-1.48</v>
      </c>
      <c r="U60" s="19" t="n">
        <f aca="false">DEGREES(ATAN(S60/R60))</f>
        <v>-1.48465543187176</v>
      </c>
      <c r="V60" s="17" t="n">
        <f aca="false">T60-(J60+N60)/2</f>
        <v>-2.035</v>
      </c>
      <c r="W60" s="19" t="n">
        <f aca="false">U60-(K60+O60)/2</f>
        <v>-2.03800151720576</v>
      </c>
      <c r="X60" s="21" t="s">
        <v>26</v>
      </c>
    </row>
    <row r="61" customFormat="false" ht="12.8" hidden="false" customHeight="false" outlineLevel="0" collapsed="false">
      <c r="A61" s="24" t="s">
        <v>67</v>
      </c>
      <c r="C61" s="2" t="n">
        <v>300</v>
      </c>
      <c r="D61" s="2" t="n">
        <v>4912</v>
      </c>
      <c r="E61" s="2" t="n">
        <v>4903</v>
      </c>
      <c r="F61" s="17" t="n">
        <f aca="false">(D61+E61)/2/C61</f>
        <v>16.3583333333333</v>
      </c>
      <c r="G61" s="17" t="n">
        <f aca="false">(H61+L61)/2/C61</f>
        <v>22.5516666666667</v>
      </c>
      <c r="H61" s="2" t="n">
        <v>6759</v>
      </c>
      <c r="I61" s="2" t="n">
        <v>11</v>
      </c>
      <c r="J61" s="4" t="n">
        <v>0.09</v>
      </c>
      <c r="K61" s="19" t="n">
        <f aca="false">DEGREES(ATAN(I61/H61))</f>
        <v>0.093246488860728</v>
      </c>
      <c r="L61" s="2" t="n">
        <v>6772</v>
      </c>
      <c r="M61" s="2" t="n">
        <v>20</v>
      </c>
      <c r="N61" s="4" t="n">
        <v>0.17</v>
      </c>
      <c r="O61" s="19" t="n">
        <f aca="false">DEGREES(ATAN(M61/L61))</f>
        <v>0.169213269144078</v>
      </c>
      <c r="P61" s="5" t="n">
        <v>5</v>
      </c>
      <c r="Q61" s="6" t="n">
        <v>55.33333333</v>
      </c>
      <c r="R61" s="2" t="n">
        <v>3870</v>
      </c>
      <c r="S61" s="2" t="n">
        <v>280</v>
      </c>
      <c r="T61" s="4" t="n">
        <v>4.14</v>
      </c>
      <c r="U61" s="19" t="n">
        <f aca="false">DEGREES(ATAN(S61/R61))</f>
        <v>4.13822030863313</v>
      </c>
      <c r="V61" s="17" t="n">
        <f aca="false">T61-(J61+N61)/2</f>
        <v>4.01</v>
      </c>
      <c r="W61" s="19" t="n">
        <f aca="false">U61-(K61+O61)/2</f>
        <v>4.00699042963072</v>
      </c>
      <c r="X61" s="26"/>
    </row>
    <row r="62" customFormat="false" ht="12.8" hidden="false" customHeight="false" outlineLevel="0" collapsed="false">
      <c r="A62" s="24" t="s">
        <v>67</v>
      </c>
      <c r="C62" s="2" t="n">
        <v>300</v>
      </c>
      <c r="D62" s="2" t="n">
        <v>4912</v>
      </c>
      <c r="E62" s="2" t="n">
        <v>4903</v>
      </c>
      <c r="F62" s="17" t="n">
        <f aca="false">(D62+E62)/2/C62</f>
        <v>16.3583333333333</v>
      </c>
      <c r="G62" s="17" t="n">
        <f aca="false">(H62+L62)/2/C62</f>
        <v>22.5516666666667</v>
      </c>
      <c r="H62" s="2" t="n">
        <v>6759</v>
      </c>
      <c r="I62" s="2" t="n">
        <v>11</v>
      </c>
      <c r="J62" s="4" t="n">
        <v>0.09</v>
      </c>
      <c r="K62" s="19" t="n">
        <f aca="false">DEGREES(ATAN(I62/H62))</f>
        <v>0.093246488860728</v>
      </c>
      <c r="L62" s="2" t="n">
        <v>6772</v>
      </c>
      <c r="M62" s="2" t="n">
        <v>20</v>
      </c>
      <c r="N62" s="4" t="n">
        <v>0.17</v>
      </c>
      <c r="O62" s="19" t="n">
        <f aca="false">DEGREES(ATAN(M62/L62))</f>
        <v>0.169213269144078</v>
      </c>
      <c r="P62" s="5" t="n">
        <v>5.33333333</v>
      </c>
      <c r="Q62" s="6" t="n">
        <v>55.33333333</v>
      </c>
      <c r="R62" s="2" t="n">
        <v>3876</v>
      </c>
      <c r="S62" s="2" t="n">
        <v>292</v>
      </c>
      <c r="T62" s="4" t="n">
        <v>4.31</v>
      </c>
      <c r="U62" s="19" t="n">
        <f aca="false">DEGREES(ATAN(S62/R62))</f>
        <v>4.30826221067985</v>
      </c>
      <c r="V62" s="17" t="n">
        <f aca="false">T62-(J62+N62)/2</f>
        <v>4.18</v>
      </c>
      <c r="W62" s="19" t="n">
        <f aca="false">U62-(K62+O62)/2</f>
        <v>4.17703233167745</v>
      </c>
      <c r="X62" s="26"/>
    </row>
    <row r="63" customFormat="false" ht="12.8" hidden="false" customHeight="false" outlineLevel="0" collapsed="false">
      <c r="A63" s="24" t="s">
        <v>67</v>
      </c>
      <c r="C63" s="2" t="n">
        <v>300</v>
      </c>
      <c r="D63" s="2" t="n">
        <v>4912</v>
      </c>
      <c r="E63" s="2" t="n">
        <v>4903</v>
      </c>
      <c r="F63" s="17" t="n">
        <f aca="false">(D63+E63)/2/C63</f>
        <v>16.3583333333333</v>
      </c>
      <c r="G63" s="17" t="n">
        <f aca="false">(H63+L63)/2/C63</f>
        <v>22.5516666666667</v>
      </c>
      <c r="H63" s="2" t="n">
        <v>6759</v>
      </c>
      <c r="I63" s="2" t="n">
        <v>11</v>
      </c>
      <c r="J63" s="4" t="n">
        <v>0.09</v>
      </c>
      <c r="K63" s="19" t="n">
        <f aca="false">DEGREES(ATAN(I63/H63))</f>
        <v>0.093246488860728</v>
      </c>
      <c r="L63" s="2" t="n">
        <v>6772</v>
      </c>
      <c r="M63" s="2" t="n">
        <v>20</v>
      </c>
      <c r="N63" s="4" t="n">
        <v>0.17</v>
      </c>
      <c r="O63" s="19" t="n">
        <f aca="false">DEGREES(ATAN(M63/L63))</f>
        <v>0.169213269144078</v>
      </c>
      <c r="P63" s="5" t="n">
        <v>5</v>
      </c>
      <c r="Q63" s="6" t="n">
        <v>55</v>
      </c>
      <c r="R63" s="2" t="n">
        <v>3914</v>
      </c>
      <c r="S63" s="2" t="n">
        <v>285</v>
      </c>
      <c r="T63" s="4" t="n">
        <v>4.16</v>
      </c>
      <c r="U63" s="19" t="n">
        <f aca="false">DEGREES(ATAN(S63/R63))</f>
        <v>4.16467265186592</v>
      </c>
      <c r="V63" s="17" t="n">
        <f aca="false">T63-(J63+N63)/2</f>
        <v>4.03</v>
      </c>
      <c r="W63" s="19" t="n">
        <f aca="false">U63-(K63+O63)/2</f>
        <v>4.03344277286352</v>
      </c>
      <c r="X63" s="26"/>
    </row>
    <row r="64" customFormat="false" ht="12.8" hidden="false" customHeight="false" outlineLevel="0" collapsed="false">
      <c r="A64" s="24" t="s">
        <v>67</v>
      </c>
      <c r="C64" s="2" t="n">
        <v>300</v>
      </c>
      <c r="D64" s="2" t="n">
        <v>4912</v>
      </c>
      <c r="E64" s="2" t="n">
        <v>4903</v>
      </c>
      <c r="F64" s="17" t="n">
        <f aca="false">(D64+E64)/2/C64</f>
        <v>16.3583333333333</v>
      </c>
      <c r="G64" s="17" t="n">
        <f aca="false">(H64+L64)/2/C64</f>
        <v>22.5516666666667</v>
      </c>
      <c r="H64" s="2" t="n">
        <v>6759</v>
      </c>
      <c r="I64" s="2" t="n">
        <v>11</v>
      </c>
      <c r="J64" s="4" t="n">
        <v>0.09</v>
      </c>
      <c r="K64" s="19" t="n">
        <f aca="false">DEGREES(ATAN(I64/H64))</f>
        <v>0.093246488860728</v>
      </c>
      <c r="L64" s="2" t="n">
        <v>6772</v>
      </c>
      <c r="M64" s="2" t="n">
        <v>20</v>
      </c>
      <c r="N64" s="4" t="n">
        <v>0.17</v>
      </c>
      <c r="O64" s="19" t="n">
        <f aca="false">DEGREES(ATAN(M64/L64))</f>
        <v>0.169213269144078</v>
      </c>
      <c r="P64" s="5" t="n">
        <v>5.33333333</v>
      </c>
      <c r="Q64" s="6" t="n">
        <v>55</v>
      </c>
      <c r="R64" s="2" t="n">
        <v>3911</v>
      </c>
      <c r="S64" s="2" t="n">
        <v>297</v>
      </c>
      <c r="T64" s="4" t="n">
        <v>4.34</v>
      </c>
      <c r="U64" s="19" t="n">
        <f aca="false">DEGREES(ATAN(S64/R64))</f>
        <v>4.34268681641859</v>
      </c>
      <c r="V64" s="17" t="n">
        <f aca="false">T64-(J64+N64)/2</f>
        <v>4.21</v>
      </c>
      <c r="W64" s="19" t="n">
        <f aca="false">U64-(K64+O64)/2</f>
        <v>4.21145693741619</v>
      </c>
      <c r="X64" s="26"/>
    </row>
    <row r="65" customFormat="false" ht="12.8" hidden="false" customHeight="false" outlineLevel="0" collapsed="false">
      <c r="A65" s="24" t="s">
        <v>68</v>
      </c>
      <c r="C65" s="2" t="n">
        <v>300</v>
      </c>
      <c r="D65" s="2" t="n">
        <v>4903</v>
      </c>
      <c r="E65" s="2" t="n">
        <v>4897</v>
      </c>
      <c r="F65" s="17" t="n">
        <f aca="false">(D65+E65)/2/C65</f>
        <v>16.3333333333333</v>
      </c>
      <c r="G65" s="17" t="n">
        <f aca="false">(H65+L65)/2/C65</f>
        <v>22.4383333333333</v>
      </c>
      <c r="H65" s="2" t="n">
        <v>6732</v>
      </c>
      <c r="I65" s="2" t="n">
        <v>12</v>
      </c>
      <c r="J65" s="4" t="n">
        <v>0.1</v>
      </c>
      <c r="K65" s="19" t="n">
        <f aca="false">DEGREES(ATAN(I65/H65))</f>
        <v>0.10213140611229</v>
      </c>
      <c r="L65" s="2" t="n">
        <v>6731</v>
      </c>
      <c r="M65" s="2" t="n">
        <v>19</v>
      </c>
      <c r="N65" s="4" t="n">
        <v>0.16</v>
      </c>
      <c r="O65" s="19" t="n">
        <f aca="false">DEGREES(ATAN(M65/L65))</f>
        <v>0.161731825790649</v>
      </c>
      <c r="P65" s="5" t="n">
        <v>6.33333333</v>
      </c>
      <c r="Q65" s="6" t="n">
        <v>55.33333333</v>
      </c>
      <c r="R65" s="2" t="n">
        <v>3860</v>
      </c>
      <c r="S65" s="2" t="n">
        <v>347</v>
      </c>
      <c r="T65" s="4" t="n">
        <v>5.14</v>
      </c>
      <c r="U65" s="19" t="n">
        <f aca="false">DEGREES(ATAN(S65/R65))</f>
        <v>5.1368748233467</v>
      </c>
      <c r="V65" s="17" t="n">
        <f aca="false">T65-(J65+N65)/2</f>
        <v>5.01</v>
      </c>
      <c r="W65" s="19" t="n">
        <f aca="false">U65-(K65+O65)/2</f>
        <v>5.00494320739523</v>
      </c>
      <c r="X65" s="26"/>
    </row>
    <row r="66" customFormat="false" ht="12.8" hidden="false" customHeight="false" outlineLevel="0" collapsed="false">
      <c r="A66" s="24" t="s">
        <v>68</v>
      </c>
      <c r="C66" s="2" t="n">
        <v>300</v>
      </c>
      <c r="D66" s="2" t="n">
        <v>4903</v>
      </c>
      <c r="E66" s="2" t="n">
        <v>4897</v>
      </c>
      <c r="F66" s="17" t="n">
        <f aca="false">(D66+E66)/2/C66</f>
        <v>16.3333333333333</v>
      </c>
      <c r="G66" s="17" t="n">
        <f aca="false">(H66+L66)/2/C66</f>
        <v>22.4383333333333</v>
      </c>
      <c r="H66" s="2" t="n">
        <v>6732</v>
      </c>
      <c r="I66" s="2" t="n">
        <v>12</v>
      </c>
      <c r="J66" s="4" t="n">
        <v>0.1</v>
      </c>
      <c r="K66" s="19" t="n">
        <f aca="false">DEGREES(ATAN(I66/H66))</f>
        <v>0.10213140611229</v>
      </c>
      <c r="L66" s="2" t="n">
        <v>6731</v>
      </c>
      <c r="M66" s="2" t="n">
        <v>19</v>
      </c>
      <c r="N66" s="4" t="n">
        <v>0.16</v>
      </c>
      <c r="O66" s="19" t="n">
        <f aca="false">DEGREES(ATAN(M66/L66))</f>
        <v>0.161731825790649</v>
      </c>
      <c r="P66" s="5" t="n">
        <v>6.33333333</v>
      </c>
      <c r="Q66" s="6" t="n">
        <v>55</v>
      </c>
      <c r="R66" s="2" t="n">
        <v>3887</v>
      </c>
      <c r="S66" s="2" t="n">
        <v>350</v>
      </c>
      <c r="T66" s="4" t="n">
        <v>5.15</v>
      </c>
      <c r="U66" s="19" t="n">
        <f aca="false">DEGREES(ATAN(S66/R66))</f>
        <v>5.14525027499822</v>
      </c>
      <c r="V66" s="17" t="n">
        <f aca="false">T66-(J66+N66)/2</f>
        <v>5.02</v>
      </c>
      <c r="W66" s="19" t="n">
        <f aca="false">U66-(K66+O66)/2</f>
        <v>5.01331865904675</v>
      </c>
      <c r="X66" s="26"/>
    </row>
    <row r="67" customFormat="false" ht="12.8" hidden="false" customHeight="false" outlineLevel="0" collapsed="false">
      <c r="A67" s="24" t="s">
        <v>69</v>
      </c>
      <c r="B67" s="2" t="s">
        <v>70</v>
      </c>
      <c r="C67" s="2" t="n">
        <v>600</v>
      </c>
      <c r="D67" s="2" t="n">
        <v>9763</v>
      </c>
      <c r="E67" s="2" t="n">
        <v>9770</v>
      </c>
      <c r="F67" s="17" t="n">
        <f aca="false">(D67+E67)/2/C67</f>
        <v>16.2775</v>
      </c>
      <c r="G67" s="17" t="n">
        <f aca="false">(H67+L67)/2/C67</f>
        <v>22.89</v>
      </c>
      <c r="H67" s="2" t="n">
        <v>13730</v>
      </c>
      <c r="I67" s="2" t="n">
        <v>260</v>
      </c>
      <c r="J67" s="4" t="n">
        <v>1.08</v>
      </c>
      <c r="K67" s="19" t="n">
        <f aca="false">DEGREES(ATAN(I67/H67))</f>
        <v>1.08485960663617</v>
      </c>
      <c r="L67" s="2" t="n">
        <v>13738</v>
      </c>
      <c r="M67" s="2" t="n">
        <v>251</v>
      </c>
      <c r="N67" s="4" t="n">
        <v>1.05</v>
      </c>
      <c r="O67" s="19" t="n">
        <f aca="false">DEGREES(ATAN(M67/L67))</f>
        <v>1.04670554473676</v>
      </c>
      <c r="P67" s="5" t="n">
        <v>-6.33333333</v>
      </c>
      <c r="Q67" s="6" t="n">
        <v>54.66666667</v>
      </c>
      <c r="R67" s="2" t="n">
        <v>8001</v>
      </c>
      <c r="S67" s="2" t="n">
        <v>-550</v>
      </c>
      <c r="T67" s="4" t="n">
        <v>-3.93</v>
      </c>
      <c r="U67" s="19" t="n">
        <f aca="false">DEGREES(ATAN(S67/R67))</f>
        <v>-3.93240626393125</v>
      </c>
      <c r="V67" s="17" t="n">
        <f aca="false">T67-(J67+N67)/2</f>
        <v>-4.995</v>
      </c>
      <c r="W67" s="19" t="n">
        <f aca="false">U67-(K67+O67)/2</f>
        <v>-4.99818883961771</v>
      </c>
      <c r="X67" s="25" t="s">
        <v>71</v>
      </c>
    </row>
    <row r="68" customFormat="false" ht="12.8" hidden="false" customHeight="false" outlineLevel="0" collapsed="false">
      <c r="A68" s="24" t="s">
        <v>72</v>
      </c>
      <c r="B68" s="2" t="s">
        <v>73</v>
      </c>
      <c r="C68" s="2" t="n">
        <v>600</v>
      </c>
      <c r="D68" s="2" t="n">
        <v>9755</v>
      </c>
      <c r="E68" s="2" t="n">
        <v>9790</v>
      </c>
      <c r="F68" s="17" t="n">
        <f aca="false">(D68+E68)/2/C68</f>
        <v>16.2875</v>
      </c>
      <c r="G68" s="17" t="n">
        <f aca="false">(H68+L68)/2/C68</f>
        <v>22.7575</v>
      </c>
      <c r="H68" s="2" t="n">
        <v>13644</v>
      </c>
      <c r="I68" s="2" t="n">
        <v>347</v>
      </c>
      <c r="J68" s="4" t="n">
        <v>1.46</v>
      </c>
      <c r="K68" s="19" t="n">
        <f aca="false">DEGREES(ATAN(I68/H68))</f>
        <v>1.45685653904627</v>
      </c>
      <c r="L68" s="2" t="n">
        <v>13665</v>
      </c>
      <c r="M68" s="2" t="n">
        <v>312</v>
      </c>
      <c r="N68" s="4" t="n">
        <v>1.31</v>
      </c>
      <c r="O68" s="19" t="n">
        <f aca="false">DEGREES(ATAN(M68/L68))</f>
        <v>1.30795300852558</v>
      </c>
      <c r="P68" s="5" t="n">
        <v>-3</v>
      </c>
      <c r="Q68" s="6" t="n">
        <v>55</v>
      </c>
      <c r="R68" s="2" t="n">
        <v>7914</v>
      </c>
      <c r="S68" s="2" t="n">
        <v>-112</v>
      </c>
      <c r="T68" s="4" t="n">
        <v>-0.81</v>
      </c>
      <c r="U68" s="19" t="n">
        <f aca="false">DEGREES(ATAN(S68/R68))</f>
        <v>-0.810803505589699</v>
      </c>
      <c r="V68" s="17" t="n">
        <f aca="false">T68-(J68+N68)/2</f>
        <v>-2.195</v>
      </c>
      <c r="W68" s="19" t="n">
        <f aca="false">U68-(K68+O68)/2</f>
        <v>-2.19320827937562</v>
      </c>
      <c r="X68" s="25" t="s">
        <v>71</v>
      </c>
    </row>
    <row r="69" customFormat="false" ht="12.8" hidden="false" customHeight="false" outlineLevel="0" collapsed="false">
      <c r="A69" s="24" t="s">
        <v>72</v>
      </c>
      <c r="B69" s="2" t="s">
        <v>73</v>
      </c>
      <c r="C69" s="2" t="n">
        <v>600</v>
      </c>
      <c r="D69" s="2" t="n">
        <v>9755</v>
      </c>
      <c r="E69" s="2" t="n">
        <v>9790</v>
      </c>
      <c r="F69" s="17" t="n">
        <f aca="false">(D69+E69)/2/C69</f>
        <v>16.2875</v>
      </c>
      <c r="G69" s="17" t="n">
        <f aca="false">(H69+L69)/2/C69</f>
        <v>22.7575</v>
      </c>
      <c r="H69" s="2" t="n">
        <v>13644</v>
      </c>
      <c r="I69" s="2" t="n">
        <v>347</v>
      </c>
      <c r="J69" s="4" t="n">
        <v>1.46</v>
      </c>
      <c r="K69" s="19" t="n">
        <f aca="false">DEGREES(ATAN(I69/H69))</f>
        <v>1.45685653904627</v>
      </c>
      <c r="L69" s="2" t="n">
        <v>13665</v>
      </c>
      <c r="M69" s="2" t="n">
        <v>312</v>
      </c>
      <c r="N69" s="4" t="n">
        <v>1.31</v>
      </c>
      <c r="O69" s="19" t="n">
        <f aca="false">DEGREES(ATAN(M69/L69))</f>
        <v>1.30795300852558</v>
      </c>
      <c r="P69" s="5" t="n">
        <v>-2.66666667</v>
      </c>
      <c r="Q69" s="6" t="n">
        <v>55</v>
      </c>
      <c r="R69" s="2" t="n">
        <v>7922</v>
      </c>
      <c r="S69" s="2" t="n">
        <v>-91</v>
      </c>
      <c r="T69" s="4" t="n">
        <v>-0.66</v>
      </c>
      <c r="U69" s="19" t="n">
        <f aca="false">DEGREES(ATAN(S69/R69))</f>
        <v>-0.658127572138486</v>
      </c>
      <c r="V69" s="17" t="n">
        <f aca="false">T69-(J69+N69)/2</f>
        <v>-2.045</v>
      </c>
      <c r="W69" s="19" t="n">
        <f aca="false">U69-(K69+O69)/2</f>
        <v>-2.04053234592441</v>
      </c>
      <c r="X69" s="25" t="s">
        <v>71</v>
      </c>
    </row>
    <row r="70" customFormat="false" ht="12.8" hidden="false" customHeight="false" outlineLevel="0" collapsed="false">
      <c r="A70" s="24" t="s">
        <v>72</v>
      </c>
      <c r="B70" s="2" t="s">
        <v>73</v>
      </c>
      <c r="C70" s="2" t="n">
        <v>600</v>
      </c>
      <c r="D70" s="2" t="n">
        <v>9755</v>
      </c>
      <c r="E70" s="2" t="n">
        <v>9790</v>
      </c>
      <c r="F70" s="17" t="n">
        <f aca="false">(D70+E70)/2/C70</f>
        <v>16.2875</v>
      </c>
      <c r="G70" s="17" t="n">
        <f aca="false">(H70+L70)/2/C70</f>
        <v>22.7575</v>
      </c>
      <c r="H70" s="2" t="n">
        <v>13644</v>
      </c>
      <c r="I70" s="2" t="n">
        <v>347</v>
      </c>
      <c r="J70" s="4" t="n">
        <v>1.46</v>
      </c>
      <c r="K70" s="19" t="n">
        <f aca="false">DEGREES(ATAN(I70/H70))</f>
        <v>1.45685653904627</v>
      </c>
      <c r="L70" s="2" t="n">
        <v>13665</v>
      </c>
      <c r="M70" s="2" t="n">
        <v>312</v>
      </c>
      <c r="N70" s="4" t="n">
        <v>1.31</v>
      </c>
      <c r="O70" s="19" t="n">
        <f aca="false">DEGREES(ATAN(M70/L70))</f>
        <v>1.30795300852558</v>
      </c>
      <c r="P70" s="5" t="n">
        <v>-3</v>
      </c>
      <c r="Q70" s="6" t="n">
        <v>54.66666667</v>
      </c>
      <c r="R70" s="2" t="n">
        <v>7992</v>
      </c>
      <c r="S70" s="2" t="n">
        <v>-145</v>
      </c>
      <c r="T70" s="4" t="n">
        <v>-1.04</v>
      </c>
      <c r="U70" s="19" t="n">
        <f aca="false">DEGREES(ATAN(S70/R70))</f>
        <v>-1.03941149025762</v>
      </c>
      <c r="V70" s="17" t="n">
        <f aca="false">T70-(J70+N70)/2</f>
        <v>-2.425</v>
      </c>
      <c r="W70" s="19" t="n">
        <f aca="false">U70-(K70+O70)/2</f>
        <v>-2.42181626404355</v>
      </c>
      <c r="X70" s="25" t="s">
        <v>71</v>
      </c>
    </row>
    <row r="71" customFormat="false" ht="12.8" hidden="false" customHeight="false" outlineLevel="0" collapsed="false">
      <c r="A71" s="24" t="s">
        <v>72</v>
      </c>
      <c r="B71" s="2" t="s">
        <v>73</v>
      </c>
      <c r="C71" s="2" t="n">
        <v>600</v>
      </c>
      <c r="D71" s="2" t="n">
        <v>9755</v>
      </c>
      <c r="E71" s="2" t="n">
        <v>9790</v>
      </c>
      <c r="F71" s="17" t="n">
        <f aca="false">(D71+E71)/2/C71</f>
        <v>16.2875</v>
      </c>
      <c r="G71" s="17" t="n">
        <f aca="false">(H71+L71)/2/C71</f>
        <v>22.7575</v>
      </c>
      <c r="H71" s="2" t="n">
        <v>13644</v>
      </c>
      <c r="I71" s="2" t="n">
        <v>347</v>
      </c>
      <c r="J71" s="4" t="n">
        <v>1.46</v>
      </c>
      <c r="K71" s="19" t="n">
        <f aca="false">DEGREES(ATAN(I71/H71))</f>
        <v>1.45685653904627</v>
      </c>
      <c r="L71" s="2" t="n">
        <v>13665</v>
      </c>
      <c r="M71" s="2" t="n">
        <v>312</v>
      </c>
      <c r="N71" s="4" t="n">
        <v>1.31</v>
      </c>
      <c r="O71" s="19" t="n">
        <f aca="false">DEGREES(ATAN(M71/L71))</f>
        <v>1.30795300852558</v>
      </c>
      <c r="P71" s="5" t="n">
        <v>-2.66666667</v>
      </c>
      <c r="Q71" s="6" t="n">
        <v>54.66666667</v>
      </c>
      <c r="R71" s="2" t="n">
        <v>7998</v>
      </c>
      <c r="S71" s="2" t="n">
        <v>-120</v>
      </c>
      <c r="T71" s="4" t="n">
        <v>-0.86</v>
      </c>
      <c r="U71" s="19" t="n">
        <f aca="false">DEGREES(ATAN(S71/R71))</f>
        <v>-0.859587108189468</v>
      </c>
      <c r="V71" s="17" t="n">
        <f aca="false">T71-(J71+N71)/2</f>
        <v>-2.245</v>
      </c>
      <c r="W71" s="19" t="n">
        <f aca="false">U71-(K71+O71)/2</f>
        <v>-2.24199188197539</v>
      </c>
      <c r="X71" s="25" t="s">
        <v>71</v>
      </c>
    </row>
    <row r="72" customFormat="false" ht="12.8" hidden="false" customHeight="false" outlineLevel="0" collapsed="false">
      <c r="A72" s="24" t="s">
        <v>74</v>
      </c>
      <c r="B72" s="2" t="n">
        <v>1920</v>
      </c>
      <c r="C72" s="2" t="n">
        <v>600</v>
      </c>
      <c r="D72" s="2" t="n">
        <v>9891</v>
      </c>
      <c r="E72" s="2" t="n">
        <v>9887</v>
      </c>
      <c r="F72" s="17" t="n">
        <f aca="false">(D72+E72)/2/C72</f>
        <v>16.4816666666667</v>
      </c>
      <c r="G72" s="17" t="n">
        <f aca="false">(H72+L72)/2/C72</f>
        <v>22.9</v>
      </c>
      <c r="H72" s="2" t="n">
        <v>13752</v>
      </c>
      <c r="I72" s="2" t="n">
        <v>47</v>
      </c>
      <c r="J72" s="4" t="n">
        <v>0.2</v>
      </c>
      <c r="K72" s="19" t="n">
        <f aca="false">DEGREES(ATAN(I72/H72))</f>
        <v>0.195818146619702</v>
      </c>
      <c r="L72" s="2" t="n">
        <v>13728</v>
      </c>
      <c r="M72" s="2" t="n">
        <v>51</v>
      </c>
      <c r="N72" s="4" t="n">
        <v>0.21</v>
      </c>
      <c r="O72" s="19" t="n">
        <f aca="false">DEGREES(ATAN(M72/L72))</f>
        <v>0.212854845006003</v>
      </c>
      <c r="P72" s="5" t="n">
        <v>6.33333333</v>
      </c>
      <c r="Q72" s="6" t="n">
        <v>54.66666667</v>
      </c>
      <c r="R72" s="2" t="n">
        <v>7999</v>
      </c>
      <c r="S72" s="2" t="n">
        <v>732</v>
      </c>
      <c r="T72" s="4" t="n">
        <v>5.23</v>
      </c>
      <c r="U72" s="19" t="n">
        <f aca="false">DEGREES(ATAN(S72/R72))</f>
        <v>5.22865615892641</v>
      </c>
      <c r="V72" s="17" t="n">
        <f aca="false">T72-(J72+N72)/2</f>
        <v>5.025</v>
      </c>
      <c r="W72" s="19" t="n">
        <f aca="false">U72-(K72+O72)/2</f>
        <v>5.02431966311355</v>
      </c>
      <c r="X72" s="26"/>
    </row>
    <row r="73" customFormat="false" ht="12.8" hidden="false" customHeight="false" outlineLevel="0" collapsed="false">
      <c r="A73" s="24" t="s">
        <v>75</v>
      </c>
      <c r="B73" s="2" t="n">
        <v>1919</v>
      </c>
      <c r="C73" s="2" t="n">
        <v>300</v>
      </c>
      <c r="D73" s="2" t="n">
        <v>4941</v>
      </c>
      <c r="E73" s="2" t="n">
        <v>4923</v>
      </c>
      <c r="F73" s="17" t="n">
        <f aca="false">(D73+E73)/2/C73</f>
        <v>16.44</v>
      </c>
      <c r="G73" s="17" t="n">
        <f aca="false">(H73+L73)/2/C73</f>
        <v>22.915</v>
      </c>
      <c r="H73" s="2" t="n">
        <v>6853</v>
      </c>
      <c r="I73" s="2" t="n">
        <v>10</v>
      </c>
      <c r="J73" s="4" t="n">
        <v>0.08</v>
      </c>
      <c r="K73" s="19" t="n">
        <f aca="false">DEGREES(ATAN(I73/H73))</f>
        <v>0.0836067982581969</v>
      </c>
      <c r="L73" s="2" t="n">
        <v>6896</v>
      </c>
      <c r="M73" s="2" t="n">
        <v>28</v>
      </c>
      <c r="N73" s="4" t="n">
        <v>0.23</v>
      </c>
      <c r="O73" s="19" t="n">
        <f aca="false">DEGREES(ATAN(M73/L73))</f>
        <v>0.232638197543939</v>
      </c>
      <c r="P73" s="5" t="n">
        <v>9.66666667</v>
      </c>
      <c r="Q73" s="6" t="n">
        <v>54.33333333</v>
      </c>
      <c r="R73" s="2" t="n">
        <v>4007</v>
      </c>
      <c r="S73" s="2" t="n">
        <v>552</v>
      </c>
      <c r="T73" s="4" t="n">
        <v>7.84</v>
      </c>
      <c r="U73" s="19" t="n">
        <f aca="false">DEGREES(ATAN(S73/R73))</f>
        <v>7.84363586002296</v>
      </c>
      <c r="V73" s="17" t="n">
        <f aca="false">T73-(J73+N73)/2</f>
        <v>7.685</v>
      </c>
      <c r="W73" s="19" t="n">
        <f aca="false">U73-(K73+O73)/2</f>
        <v>7.68551336212189</v>
      </c>
      <c r="X73" s="26"/>
    </row>
    <row r="74" customFormat="false" ht="12.8" hidden="false" customHeight="false" outlineLevel="0" collapsed="false">
      <c r="A74" s="24" t="s">
        <v>76</v>
      </c>
      <c r="B74" s="2" t="n">
        <v>1919</v>
      </c>
      <c r="C74" s="2" t="n">
        <v>300</v>
      </c>
      <c r="D74" s="2" t="n">
        <v>4935</v>
      </c>
      <c r="E74" s="2" t="n">
        <v>4955</v>
      </c>
      <c r="F74" s="17" t="n">
        <f aca="false">(D74+E74)/2/C74</f>
        <v>16.4833333333333</v>
      </c>
      <c r="G74" s="17" t="n">
        <f aca="false">(H74+L74)/2/C74</f>
        <v>22.87</v>
      </c>
      <c r="H74" s="2" t="n">
        <v>6856</v>
      </c>
      <c r="I74" s="2" t="n">
        <v>-15</v>
      </c>
      <c r="J74" s="4" t="n">
        <v>-0.13</v>
      </c>
      <c r="K74" s="19" t="n">
        <f aca="false">DEGREES(ATAN(I74/H74))</f>
        <v>-0.125355210238743</v>
      </c>
      <c r="L74" s="2" t="n">
        <v>6866</v>
      </c>
      <c r="M74" s="2" t="n">
        <v>-37</v>
      </c>
      <c r="N74" s="4" t="n">
        <v>-0.31</v>
      </c>
      <c r="O74" s="19" t="n">
        <f aca="false">DEGREES(ATAN(M74/L74))</f>
        <v>-0.308756673655872</v>
      </c>
      <c r="P74" s="5" t="n">
        <v>10.66666667</v>
      </c>
      <c r="Q74" s="6" t="n">
        <v>54.33333333</v>
      </c>
      <c r="R74" s="2" t="n">
        <v>3996</v>
      </c>
      <c r="S74" s="2" t="n">
        <v>580</v>
      </c>
      <c r="T74" s="4" t="n">
        <v>8.26</v>
      </c>
      <c r="U74" s="19" t="n">
        <f aca="false">DEGREES(ATAN(S74/R74))</f>
        <v>8.25853201748758</v>
      </c>
      <c r="V74" s="17" t="n">
        <f aca="false">T74-(J74+N74)/2</f>
        <v>8.48</v>
      </c>
      <c r="W74" s="19" t="n">
        <f aca="false">U74-(K74+O74)/2</f>
        <v>8.47558795943489</v>
      </c>
      <c r="X74" s="26"/>
    </row>
    <row r="75" customFormat="false" ht="12.8" hidden="false" customHeight="false" outlineLevel="0" collapsed="false">
      <c r="A75" s="24" t="s">
        <v>76</v>
      </c>
      <c r="B75" s="2" t="n">
        <v>1919</v>
      </c>
      <c r="C75" s="2" t="n">
        <v>300</v>
      </c>
      <c r="D75" s="2" t="n">
        <v>4935</v>
      </c>
      <c r="E75" s="2" t="n">
        <v>4955</v>
      </c>
      <c r="F75" s="17" t="n">
        <f aca="false">(D75+E75)/2/C75</f>
        <v>16.4833333333333</v>
      </c>
      <c r="G75" s="17" t="n">
        <f aca="false">(H75+L75)/2/C75</f>
        <v>22.87</v>
      </c>
      <c r="H75" s="2" t="n">
        <v>6856</v>
      </c>
      <c r="I75" s="2" t="n">
        <v>-15</v>
      </c>
      <c r="J75" s="4" t="n">
        <v>-0.13</v>
      </c>
      <c r="K75" s="19" t="n">
        <f aca="false">DEGREES(ATAN(I75/H75))</f>
        <v>-0.125355210238743</v>
      </c>
      <c r="L75" s="2" t="n">
        <v>6866</v>
      </c>
      <c r="M75" s="2" t="n">
        <v>-37</v>
      </c>
      <c r="N75" s="4" t="n">
        <v>-0.31</v>
      </c>
      <c r="O75" s="19" t="n">
        <f aca="false">DEGREES(ATAN(M75/L75))</f>
        <v>-0.308756673655872</v>
      </c>
      <c r="P75" s="5" t="n">
        <v>11</v>
      </c>
      <c r="Q75" s="6" t="n">
        <v>54.33333333</v>
      </c>
      <c r="R75" s="2" t="n">
        <v>4002</v>
      </c>
      <c r="S75" s="2" t="n">
        <v>602</v>
      </c>
      <c r="T75" s="4" t="n">
        <v>8.55</v>
      </c>
      <c r="U75" s="19" t="n">
        <f aca="false">DEGREES(ATAN(S75/R75))</f>
        <v>8.55456709555998</v>
      </c>
      <c r="V75" s="17" t="n">
        <f aca="false">T75-(J75+N75)/2</f>
        <v>8.77</v>
      </c>
      <c r="W75" s="19" t="n">
        <f aca="false">U75-(K75+O75)/2</f>
        <v>8.77162303750728</v>
      </c>
      <c r="X75" s="26"/>
    </row>
    <row r="76" customFormat="false" ht="12.8" hidden="false" customHeight="false" outlineLevel="0" collapsed="false">
      <c r="A76" s="24" t="s">
        <v>77</v>
      </c>
      <c r="B76" s="2" t="n">
        <v>1915</v>
      </c>
      <c r="C76" s="2" t="n">
        <v>600</v>
      </c>
      <c r="D76" s="2" t="n">
        <v>9888</v>
      </c>
      <c r="E76" s="2" t="n">
        <v>9881</v>
      </c>
      <c r="F76" s="17" t="n">
        <f aca="false">(D76+E76)/2/C76</f>
        <v>16.4741666666667</v>
      </c>
      <c r="G76" s="17" t="n">
        <f aca="false">(H76+L76)/2/C76</f>
        <v>22.9783333333333</v>
      </c>
      <c r="H76" s="2" t="n">
        <v>13776</v>
      </c>
      <c r="I76" s="2" t="n">
        <v>60</v>
      </c>
      <c r="J76" s="4" t="n">
        <v>0.25</v>
      </c>
      <c r="K76" s="19" t="n">
        <f aca="false">DEGREES(ATAN(I76/H76))</f>
        <v>0.249544500113901</v>
      </c>
      <c r="L76" s="2" t="n">
        <v>13798</v>
      </c>
      <c r="M76" s="2" t="n">
        <v>67</v>
      </c>
      <c r="N76" s="4" t="n">
        <v>0.28</v>
      </c>
      <c r="O76" s="19" t="n">
        <f aca="false">DEGREES(ATAN(M76/L76))</f>
        <v>0.278213295879067</v>
      </c>
      <c r="P76" s="5" t="n">
        <v>-7.33333333</v>
      </c>
      <c r="Q76" s="6" t="n">
        <v>54.33333333</v>
      </c>
      <c r="R76" s="2" t="n">
        <v>8074</v>
      </c>
      <c r="S76" s="2" t="n">
        <v>-787</v>
      </c>
      <c r="T76" s="4" t="n">
        <v>-5.57</v>
      </c>
      <c r="U76" s="19" t="n">
        <f aca="false">DEGREES(ATAN(S76/R76))</f>
        <v>-5.56722573005883</v>
      </c>
      <c r="V76" s="17" t="n">
        <f aca="false">T76-(J76+N76)/2</f>
        <v>-5.835</v>
      </c>
      <c r="W76" s="19" t="n">
        <f aca="false">U76-(K76+O76)/2</f>
        <v>-5.83110462805532</v>
      </c>
      <c r="X76" s="26"/>
    </row>
    <row r="77" customFormat="false" ht="12.8" hidden="false" customHeight="false" outlineLevel="0" collapsed="false">
      <c r="A77" s="24" t="s">
        <v>77</v>
      </c>
      <c r="B77" s="2" t="n">
        <v>1915</v>
      </c>
      <c r="C77" s="2" t="n">
        <v>600</v>
      </c>
      <c r="D77" s="2" t="n">
        <v>9888</v>
      </c>
      <c r="E77" s="2" t="n">
        <v>9881</v>
      </c>
      <c r="F77" s="17" t="n">
        <f aca="false">(D77+E77)/2/C77</f>
        <v>16.4741666666667</v>
      </c>
      <c r="G77" s="17" t="n">
        <f aca="false">(H77+L77)/2/C77</f>
        <v>22.9783333333333</v>
      </c>
      <c r="H77" s="2" t="n">
        <v>13776</v>
      </c>
      <c r="I77" s="2" t="n">
        <v>60</v>
      </c>
      <c r="J77" s="4" t="n">
        <v>0.25</v>
      </c>
      <c r="K77" s="19" t="n">
        <f aca="false">DEGREES(ATAN(I77/H77))</f>
        <v>0.249544500113901</v>
      </c>
      <c r="L77" s="2" t="n">
        <v>13798</v>
      </c>
      <c r="M77" s="2" t="n">
        <v>67</v>
      </c>
      <c r="N77" s="4" t="n">
        <v>0.28</v>
      </c>
      <c r="O77" s="19" t="n">
        <f aca="false">DEGREES(ATAN(M77/L77))</f>
        <v>0.278213295879067</v>
      </c>
      <c r="P77" s="5" t="n">
        <v>-7.33333333</v>
      </c>
      <c r="Q77" s="6" t="n">
        <v>54</v>
      </c>
      <c r="R77" s="2" t="n">
        <v>8141</v>
      </c>
      <c r="S77" s="2" t="n">
        <v>-793</v>
      </c>
      <c r="T77" s="4" t="n">
        <v>-5.56</v>
      </c>
      <c r="U77" s="19" t="n">
        <f aca="false">DEGREES(ATAN(S77/R77))</f>
        <v>-5.56352571992581</v>
      </c>
      <c r="V77" s="17" t="n">
        <f aca="false">T77-(J77+N77)/2</f>
        <v>-5.825</v>
      </c>
      <c r="W77" s="19" t="n">
        <f aca="false">U77-(K77+O77)/2</f>
        <v>-5.82740461792229</v>
      </c>
      <c r="X77" s="26"/>
    </row>
    <row r="78" customFormat="false" ht="12.8" hidden="false" customHeight="false" outlineLevel="0" collapsed="false">
      <c r="A78" s="24" t="s">
        <v>78</v>
      </c>
      <c r="C78" s="2" t="n">
        <v>600</v>
      </c>
      <c r="D78" s="2" t="n">
        <v>9756</v>
      </c>
      <c r="E78" s="2" t="n">
        <v>9731</v>
      </c>
      <c r="F78" s="17" t="n">
        <f aca="false">(D78+E78)/2/C78</f>
        <v>16.2391666666667</v>
      </c>
      <c r="G78" s="17" t="n">
        <f aca="false">(H78+L78)/2/C78</f>
        <v>22.2308333333333</v>
      </c>
      <c r="H78" s="2" t="n">
        <v>13340</v>
      </c>
      <c r="I78" s="2" t="n">
        <v>138</v>
      </c>
      <c r="J78" s="4" t="n">
        <v>0.59</v>
      </c>
      <c r="K78" s="19" t="n">
        <f aca="false">DEGREES(ATAN(I78/H78))</f>
        <v>0.592693818616704</v>
      </c>
      <c r="L78" s="2" t="n">
        <v>13337</v>
      </c>
      <c r="M78" s="2" t="n">
        <v>163</v>
      </c>
      <c r="N78" s="4" t="n">
        <v>0.7</v>
      </c>
      <c r="O78" s="19" t="n">
        <f aca="false">DEGREES(ATAN(M78/L78))</f>
        <v>0.700213474373821</v>
      </c>
      <c r="P78" s="5" t="n">
        <v>-4</v>
      </c>
      <c r="Q78" s="6" t="n">
        <v>54.33333333</v>
      </c>
      <c r="R78" s="2" t="n">
        <v>7852</v>
      </c>
      <c r="S78" s="2" t="n">
        <v>-361</v>
      </c>
      <c r="T78" s="4" t="n">
        <v>-2.63</v>
      </c>
      <c r="U78" s="19" t="n">
        <f aca="false">DEGREES(ATAN(S78/R78))</f>
        <v>-2.63235117272912</v>
      </c>
      <c r="V78" s="17" t="n">
        <f aca="false">T78-(J78+N78)/2</f>
        <v>-3.275</v>
      </c>
      <c r="W78" s="19" t="n">
        <f aca="false">U78-(K78+O78)/2</f>
        <v>-3.27880481922438</v>
      </c>
      <c r="X78" s="26"/>
    </row>
    <row r="79" customFormat="false" ht="12.8" hidden="false" customHeight="false" outlineLevel="0" collapsed="false">
      <c r="A79" s="24" t="s">
        <v>79</v>
      </c>
      <c r="B79" s="2" t="s">
        <v>48</v>
      </c>
      <c r="C79" s="2" t="n">
        <v>600</v>
      </c>
      <c r="D79" s="2" t="n">
        <v>9813</v>
      </c>
      <c r="E79" s="2" t="n">
        <v>9810</v>
      </c>
      <c r="F79" s="17" t="n">
        <f aca="false">(D79+E79)/2/C79</f>
        <v>16.3525</v>
      </c>
      <c r="G79" s="17" t="n">
        <f aca="false">(H79+L79)/2/C79</f>
        <v>22.5541666666667</v>
      </c>
      <c r="H79" s="2" t="n">
        <v>13532</v>
      </c>
      <c r="I79" s="2" t="n">
        <v>-9</v>
      </c>
      <c r="J79" s="4" t="n">
        <v>-0.04</v>
      </c>
      <c r="K79" s="19" t="n">
        <f aca="false">DEGREES(ATAN(I79/H79))</f>
        <v>-0.038106853353848</v>
      </c>
      <c r="L79" s="2" t="n">
        <v>13533</v>
      </c>
      <c r="M79" s="2" t="n">
        <v>-6</v>
      </c>
      <c r="N79" s="4" t="n">
        <v>-0.03</v>
      </c>
      <c r="O79" s="19" t="n">
        <f aca="false">DEGREES(ATAN(M79/L79))</f>
        <v>-0.0254026937525592</v>
      </c>
      <c r="P79" s="5" t="n">
        <v>4</v>
      </c>
      <c r="Q79" s="6" t="n">
        <v>54.33333333</v>
      </c>
      <c r="R79" s="2" t="n">
        <v>7961</v>
      </c>
      <c r="S79" s="2" t="n">
        <v>437</v>
      </c>
      <c r="T79" s="4" t="n">
        <v>3.14</v>
      </c>
      <c r="U79" s="19" t="n">
        <f aca="false">DEGREES(ATAN(S79/R79))</f>
        <v>3.14196113693624</v>
      </c>
      <c r="V79" s="17" t="n">
        <f aca="false">T79-(J79+N79)/2</f>
        <v>3.175</v>
      </c>
      <c r="W79" s="19" t="n">
        <f aca="false">U79-(K79+O79)/2</f>
        <v>3.17371591048944</v>
      </c>
      <c r="X79" s="26"/>
    </row>
    <row r="80" customFormat="false" ht="12.8" hidden="false" customHeight="false" outlineLevel="0" collapsed="false">
      <c r="A80" s="27" t="s">
        <v>80</v>
      </c>
      <c r="B80" s="16" t="s">
        <v>59</v>
      </c>
      <c r="C80" s="2" t="n">
        <v>600</v>
      </c>
      <c r="D80" s="2" t="n">
        <v>9836</v>
      </c>
      <c r="E80" s="2" t="n">
        <v>9839</v>
      </c>
      <c r="F80" s="17" t="n">
        <f aca="false">(D80+E80)/2/C80</f>
        <v>16.3958333333333</v>
      </c>
      <c r="G80" s="17" t="n">
        <f aca="false">(H80+L80)/2/C80</f>
        <v>22.7875</v>
      </c>
      <c r="H80" s="2" t="n">
        <v>13675</v>
      </c>
      <c r="I80" s="2" t="n">
        <v>-33</v>
      </c>
      <c r="J80" s="4" t="n">
        <v>-0.14</v>
      </c>
      <c r="K80" s="19" t="n">
        <f aca="false">DEGREES(ATAN(I80/H80))</f>
        <v>-0.138263769927218</v>
      </c>
      <c r="L80" s="2" t="n">
        <v>13670</v>
      </c>
      <c r="M80" s="2" t="n">
        <v>-36</v>
      </c>
      <c r="N80" s="4" t="n">
        <v>-0.15</v>
      </c>
      <c r="O80" s="19" t="n">
        <f aca="false">DEGREES(ATAN(M80/L80))</f>
        <v>-0.150888317051931</v>
      </c>
      <c r="P80" s="5" t="n">
        <v>7.333333333</v>
      </c>
      <c r="Q80" s="6" t="n">
        <v>54.33333333</v>
      </c>
      <c r="R80" s="2" t="n">
        <v>8021</v>
      </c>
      <c r="S80" s="2" t="n">
        <v>772</v>
      </c>
      <c r="T80" s="2" t="n">
        <v>5.5</v>
      </c>
      <c r="U80" s="19" t="n">
        <f aca="false">DEGREES(ATAN(S80/R80))</f>
        <v>5.49763284737102</v>
      </c>
      <c r="V80" s="17" t="n">
        <f aca="false">T80-(J80+N80)/2</f>
        <v>5.645</v>
      </c>
      <c r="W80" s="19" t="n">
        <f aca="false">U80-(K80+O80)/2</f>
        <v>5.6422088908606</v>
      </c>
      <c r="X80" s="26"/>
    </row>
    <row r="81" customFormat="false" ht="12.8" hidden="false" customHeight="false" outlineLevel="0" collapsed="false">
      <c r="A81" s="27" t="s">
        <v>80</v>
      </c>
      <c r="B81" s="16" t="s">
        <v>59</v>
      </c>
      <c r="C81" s="2" t="n">
        <v>600</v>
      </c>
      <c r="D81" s="2" t="n">
        <v>9836</v>
      </c>
      <c r="E81" s="2" t="n">
        <v>9839</v>
      </c>
      <c r="F81" s="17" t="n">
        <f aca="false">(D81+E81)/2/C81</f>
        <v>16.3958333333333</v>
      </c>
      <c r="G81" s="17" t="n">
        <f aca="false">(H81+L81)/2/C81</f>
        <v>22.7875</v>
      </c>
      <c r="H81" s="2" t="n">
        <v>13675</v>
      </c>
      <c r="I81" s="2" t="n">
        <v>-33</v>
      </c>
      <c r="J81" s="4" t="n">
        <v>-0.14</v>
      </c>
      <c r="K81" s="19" t="n">
        <f aca="false">DEGREES(ATAN(I81/H81))</f>
        <v>-0.138263769927218</v>
      </c>
      <c r="L81" s="2" t="n">
        <v>13670</v>
      </c>
      <c r="M81" s="2" t="n">
        <v>-36</v>
      </c>
      <c r="N81" s="4" t="n">
        <v>-0.15</v>
      </c>
      <c r="O81" s="19" t="n">
        <f aca="false">DEGREES(ATAN(M81/L81))</f>
        <v>-0.150888317051931</v>
      </c>
      <c r="P81" s="5" t="n">
        <v>7.33333333</v>
      </c>
      <c r="Q81" s="6" t="n">
        <v>54</v>
      </c>
      <c r="R81" s="2" t="n">
        <v>8090</v>
      </c>
      <c r="S81" s="2" t="n">
        <v>777</v>
      </c>
      <c r="T81" s="2" t="n">
        <v>5.49</v>
      </c>
      <c r="U81" s="19" t="n">
        <f aca="false">DEGREES(ATAN(S81/R81))</f>
        <v>5.48611677775964</v>
      </c>
      <c r="V81" s="17" t="n">
        <f aca="false">T81-(J81+N81)/2</f>
        <v>5.635</v>
      </c>
      <c r="W81" s="19" t="n">
        <f aca="false">U81-(K81+O81)/2</f>
        <v>5.63069282124922</v>
      </c>
      <c r="X81" s="26"/>
    </row>
    <row r="82" customFormat="false" ht="12.8" hidden="false" customHeight="false" outlineLevel="0" collapsed="false">
      <c r="A82" s="27" t="s">
        <v>81</v>
      </c>
      <c r="B82" s="16" t="s">
        <v>82</v>
      </c>
      <c r="C82" s="2" t="n">
        <v>600</v>
      </c>
      <c r="D82" s="2" t="n">
        <v>9840</v>
      </c>
      <c r="E82" s="2" t="n">
        <v>9885</v>
      </c>
      <c r="F82" s="17" t="n">
        <f aca="false">(D82+E82)/2/C82</f>
        <v>16.4375</v>
      </c>
      <c r="G82" s="17" t="n">
        <f aca="false">(H82+L82)/2/C82</f>
        <v>22.9425</v>
      </c>
      <c r="H82" s="2" t="n">
        <v>13753</v>
      </c>
      <c r="I82" s="2" t="n">
        <v>87</v>
      </c>
      <c r="J82" s="4" t="n">
        <v>0.36</v>
      </c>
      <c r="K82" s="19" t="n">
        <f aca="false">DEGREES(ATAN(I82/H82))</f>
        <v>0.362442109214175</v>
      </c>
      <c r="L82" s="2" t="n">
        <v>13778</v>
      </c>
      <c r="M82" s="2" t="n">
        <v>42</v>
      </c>
      <c r="N82" s="4" t="n">
        <v>0.17</v>
      </c>
      <c r="O82" s="19" t="n">
        <f aca="false">DEGREES(ATAN(M82/L82))</f>
        <v>0.174656356931744</v>
      </c>
      <c r="P82" s="5" t="n">
        <v>-7.33333333</v>
      </c>
      <c r="Q82" s="6" t="n">
        <v>53.66666667</v>
      </c>
      <c r="R82" s="2" t="n">
        <v>8192</v>
      </c>
      <c r="S82" s="2" t="n">
        <v>-798</v>
      </c>
      <c r="T82" s="2" t="n">
        <v>-5.56</v>
      </c>
      <c r="U82" s="19" t="n">
        <f aca="false">DEGREES(ATAN(S82/R82))</f>
        <v>-5.56374869419429</v>
      </c>
      <c r="V82" s="17" t="n">
        <f aca="false">T82-(J82+N82)/2</f>
        <v>-5.825</v>
      </c>
      <c r="W82" s="19" t="n">
        <f aca="false">U82-(K82+O82)/2</f>
        <v>-5.83229792726725</v>
      </c>
      <c r="X82" s="26"/>
    </row>
    <row r="83" customFormat="false" ht="12.8" hidden="false" customHeight="false" outlineLevel="0" collapsed="false">
      <c r="A83" s="27" t="s">
        <v>83</v>
      </c>
      <c r="B83" s="16" t="s">
        <v>73</v>
      </c>
      <c r="C83" s="2" t="n">
        <v>600</v>
      </c>
      <c r="D83" s="2" t="n">
        <v>9901</v>
      </c>
      <c r="E83" s="2" t="n">
        <v>9891</v>
      </c>
      <c r="F83" s="17" t="n">
        <f aca="false">(D83+E83)/2/C83</f>
        <v>16.4933333333333</v>
      </c>
      <c r="G83" s="22" t="n">
        <f aca="false">(H83+L83)/2/C83</f>
        <v>23.2016666666667</v>
      </c>
      <c r="H83" s="2" t="n">
        <v>13904</v>
      </c>
      <c r="I83" s="2" t="n">
        <v>124</v>
      </c>
      <c r="J83" s="4" t="n">
        <v>0.51</v>
      </c>
      <c r="K83" s="19" t="n">
        <f aca="false">DEGREES(ATAN(I83/H83))</f>
        <v>0.510967225933314</v>
      </c>
      <c r="L83" s="2" t="n">
        <v>13938</v>
      </c>
      <c r="M83" s="2" t="n">
        <v>136</v>
      </c>
      <c r="N83" s="4" t="n">
        <v>0.56</v>
      </c>
      <c r="O83" s="19" t="n">
        <f aca="false">DEGREES(ATAN(M83/L83))</f>
        <v>0.559045683157802</v>
      </c>
      <c r="P83" s="5" t="n">
        <v>-4</v>
      </c>
      <c r="Q83" s="6" t="n">
        <v>54</v>
      </c>
      <c r="R83" s="2" t="n">
        <v>8238</v>
      </c>
      <c r="S83" s="2" t="n">
        <v>-383</v>
      </c>
      <c r="T83" s="2" t="n">
        <v>-2.66</v>
      </c>
      <c r="U83" s="19" t="n">
        <f aca="false">DEGREES(ATAN(S83/R83))</f>
        <v>-2.66187099013323</v>
      </c>
      <c r="V83" s="17" t="n">
        <f aca="false">T83-(J83+N83)/2</f>
        <v>-3.195</v>
      </c>
      <c r="W83" s="19" t="n">
        <f aca="false">U83-(K83+O83)/2</f>
        <v>-3.19687744467879</v>
      </c>
      <c r="X83" s="26"/>
    </row>
    <row r="84" customFormat="false" ht="12.8" hidden="false" customHeight="false" outlineLevel="0" collapsed="false">
      <c r="A84" s="27" t="s">
        <v>83</v>
      </c>
      <c r="B84" s="16" t="s">
        <v>73</v>
      </c>
      <c r="C84" s="2" t="n">
        <v>600</v>
      </c>
      <c r="D84" s="2" t="n">
        <v>9901</v>
      </c>
      <c r="E84" s="2" t="n">
        <v>9891</v>
      </c>
      <c r="F84" s="17" t="n">
        <f aca="false">(D84+E84)/2/C84</f>
        <v>16.4933333333333</v>
      </c>
      <c r="G84" s="22" t="n">
        <f aca="false">(H84+L84)/2/C84</f>
        <v>23.2016666666667</v>
      </c>
      <c r="H84" s="2" t="n">
        <v>13904</v>
      </c>
      <c r="I84" s="2" t="n">
        <v>124</v>
      </c>
      <c r="J84" s="4" t="n">
        <v>0.51</v>
      </c>
      <c r="K84" s="19" t="n">
        <f aca="false">DEGREES(ATAN(I84/H84))</f>
        <v>0.510967225933314</v>
      </c>
      <c r="L84" s="2" t="n">
        <v>13938</v>
      </c>
      <c r="M84" s="2" t="n">
        <v>136</v>
      </c>
      <c r="N84" s="4" t="n">
        <v>0.56</v>
      </c>
      <c r="O84" s="19" t="n">
        <f aca="false">DEGREES(ATAN(M84/L84))</f>
        <v>0.559045683157802</v>
      </c>
      <c r="P84" s="5" t="n">
        <v>-4</v>
      </c>
      <c r="Q84" s="6" t="n">
        <v>53.66666667</v>
      </c>
      <c r="R84" s="2" t="n">
        <v>8334</v>
      </c>
      <c r="S84" s="2" t="n">
        <v>-380</v>
      </c>
      <c r="T84" s="2" t="n">
        <v>-2.61</v>
      </c>
      <c r="U84" s="19" t="n">
        <f aca="false">DEGREES(ATAN(S84/R84))</f>
        <v>-2.61067033113233</v>
      </c>
      <c r="V84" s="17" t="n">
        <f aca="false">T84-(J84+N84)/2</f>
        <v>-3.145</v>
      </c>
      <c r="W84" s="19" t="n">
        <f aca="false">U84-(K84+O84)/2</f>
        <v>-3.14567678567789</v>
      </c>
      <c r="X84" s="26"/>
    </row>
    <row r="85" customFormat="false" ht="12.8" hidden="false" customHeight="false" outlineLevel="0" collapsed="false">
      <c r="A85" s="27" t="s">
        <v>84</v>
      </c>
      <c r="B85" s="2" t="n">
        <v>1920</v>
      </c>
      <c r="C85" s="2" t="n">
        <v>600</v>
      </c>
      <c r="D85" s="2" t="n">
        <v>9910</v>
      </c>
      <c r="E85" s="2" t="n">
        <v>9892</v>
      </c>
      <c r="F85" s="17" t="n">
        <f aca="false">(D85+E85)/2/C85</f>
        <v>16.5016666666667</v>
      </c>
      <c r="G85" s="17" t="n">
        <f aca="false">(H85+L85)/2/C85</f>
        <v>22.9616666666667</v>
      </c>
      <c r="H85" s="2" t="n">
        <v>13782</v>
      </c>
      <c r="I85" s="2" t="n">
        <v>150</v>
      </c>
      <c r="J85" s="4" t="n">
        <v>0.62</v>
      </c>
      <c r="K85" s="19" t="n">
        <f aca="false">DEGREES(ATAN(I85/H85))</f>
        <v>0.623568973943079</v>
      </c>
      <c r="L85" s="2" t="n">
        <v>13772</v>
      </c>
      <c r="M85" s="2" t="n">
        <v>168</v>
      </c>
      <c r="N85" s="4" t="n">
        <v>0.7</v>
      </c>
      <c r="O85" s="19" t="n">
        <f aca="false">DEGREES(ATAN(M85/L85))</f>
        <v>0.698897294713954</v>
      </c>
      <c r="P85" s="5" t="n">
        <v>6</v>
      </c>
      <c r="Q85" s="6" t="n">
        <v>53.66666667</v>
      </c>
      <c r="R85" s="2" t="n">
        <v>8218</v>
      </c>
      <c r="S85" s="2" t="n">
        <v>787</v>
      </c>
      <c r="T85" s="2" t="n">
        <v>5.47</v>
      </c>
      <c r="U85" s="19" t="n">
        <f aca="false">DEGREES(ATAN(S85/R85))</f>
        <v>5.47027090888894</v>
      </c>
      <c r="V85" s="17" t="n">
        <f aca="false">T85-(J85+N85)/2</f>
        <v>4.81</v>
      </c>
      <c r="W85" s="19" t="n">
        <f aca="false">U85-(K85+O85)/2</f>
        <v>4.80903777456042</v>
      </c>
      <c r="X85" s="26"/>
    </row>
    <row r="86" customFormat="false" ht="12.8" hidden="false" customHeight="false" outlineLevel="0" collapsed="false">
      <c r="A86" s="27" t="s">
        <v>84</v>
      </c>
      <c r="B86" s="2" t="n">
        <v>1920</v>
      </c>
      <c r="C86" s="2" t="n">
        <v>600</v>
      </c>
      <c r="D86" s="2" t="n">
        <v>9910</v>
      </c>
      <c r="E86" s="2" t="n">
        <v>9892</v>
      </c>
      <c r="F86" s="17" t="n">
        <f aca="false">(D86+E86)/2/C86</f>
        <v>16.5016666666667</v>
      </c>
      <c r="G86" s="17" t="n">
        <f aca="false">(H86+L86)/2/C86</f>
        <v>22.9616666666667</v>
      </c>
      <c r="H86" s="2" t="n">
        <v>13782</v>
      </c>
      <c r="I86" s="2" t="n">
        <v>150</v>
      </c>
      <c r="J86" s="4" t="n">
        <v>0.62</v>
      </c>
      <c r="K86" s="19" t="n">
        <f aca="false">DEGREES(ATAN(I86/H86))</f>
        <v>0.623568973943079</v>
      </c>
      <c r="L86" s="2" t="n">
        <v>13772</v>
      </c>
      <c r="M86" s="2" t="n">
        <v>168</v>
      </c>
      <c r="N86" s="4" t="n">
        <v>0.7</v>
      </c>
      <c r="O86" s="19" t="n">
        <f aca="false">DEGREES(ATAN(M86/L86))</f>
        <v>0.698897294713954</v>
      </c>
      <c r="P86" s="5" t="n">
        <v>6.33333333</v>
      </c>
      <c r="Q86" s="6" t="n">
        <v>53.66666667</v>
      </c>
      <c r="R86" s="2" t="n">
        <v>8228</v>
      </c>
      <c r="S86" s="2" t="n">
        <v>813</v>
      </c>
      <c r="T86" s="2" t="n">
        <v>5.64</v>
      </c>
      <c r="U86" s="19" t="n">
        <f aca="false">DEGREES(ATAN(S86/R86))</f>
        <v>5.64301844662526</v>
      </c>
      <c r="V86" s="17" t="n">
        <f aca="false">T86-(J86+N86)/2</f>
        <v>4.98</v>
      </c>
      <c r="W86" s="19" t="n">
        <f aca="false">U86-(K86+O86)/2</f>
        <v>4.98178531229674</v>
      </c>
      <c r="X86" s="26"/>
    </row>
    <row r="87" customFormat="false" ht="12.8" hidden="false" customHeight="false" outlineLevel="0" collapsed="false">
      <c r="A87" s="27" t="s">
        <v>85</v>
      </c>
      <c r="B87" s="2" t="n">
        <v>1908</v>
      </c>
      <c r="C87" s="2" t="n">
        <v>400</v>
      </c>
      <c r="D87" s="2" t="n">
        <v>6546</v>
      </c>
      <c r="E87" s="2" t="n">
        <v>6565</v>
      </c>
      <c r="F87" s="17" t="n">
        <f aca="false">(D87+E87)/2/C87</f>
        <v>16.38875</v>
      </c>
      <c r="G87" s="17" t="n">
        <f aca="false">(H87+L87)/2/C87</f>
        <v>22.96375</v>
      </c>
      <c r="H87" s="2" t="n">
        <v>9193</v>
      </c>
      <c r="I87" s="2" t="n">
        <v>-30</v>
      </c>
      <c r="J87" s="4" t="n">
        <v>-0.19</v>
      </c>
      <c r="K87" s="19" t="n">
        <f aca="false">DEGREES(ATAN(I87/H87))</f>
        <v>-0.186975664498497</v>
      </c>
      <c r="L87" s="2" t="n">
        <v>9178</v>
      </c>
      <c r="M87" s="2" t="n">
        <v>-49</v>
      </c>
      <c r="N87" s="4" t="n">
        <v>-0.31</v>
      </c>
      <c r="O87" s="19" t="n">
        <f aca="false">DEGREES(ATAN(M87/L87))</f>
        <v>-0.305890882792301</v>
      </c>
      <c r="P87" s="5" t="n">
        <v>-8.33333333</v>
      </c>
      <c r="Q87" s="6" t="n">
        <v>53</v>
      </c>
      <c r="R87" s="2" t="n">
        <v>5541</v>
      </c>
      <c r="S87" s="2" t="n">
        <v>-652</v>
      </c>
      <c r="T87" s="2" t="n">
        <v>-6.71</v>
      </c>
      <c r="U87" s="19" t="n">
        <f aca="false">DEGREES(ATAN(S87/R87))</f>
        <v>-6.71103670680521</v>
      </c>
      <c r="V87" s="17" t="n">
        <f aca="false">T87-(J87+N87)/2</f>
        <v>-6.46</v>
      </c>
      <c r="W87" s="19" t="n">
        <f aca="false">U87-(K87+O87)/2</f>
        <v>-6.46460343315981</v>
      </c>
      <c r="X87" s="26"/>
    </row>
    <row r="88" customFormat="false" ht="12.8" hidden="false" customHeight="false" outlineLevel="0" collapsed="false">
      <c r="A88" s="27" t="s">
        <v>86</v>
      </c>
      <c r="B88" s="2" t="s">
        <v>87</v>
      </c>
      <c r="C88" s="2" t="n">
        <v>600</v>
      </c>
      <c r="D88" s="2" t="n">
        <v>9829</v>
      </c>
      <c r="E88" s="2" t="n">
        <v>9829</v>
      </c>
      <c r="F88" s="17" t="n">
        <f aca="false">(D88+E88)/2/C88</f>
        <v>16.3816666666667</v>
      </c>
      <c r="G88" s="17" t="n">
        <f aca="false">(H88+L88)/2/C88</f>
        <v>22.8116666666667</v>
      </c>
      <c r="H88" s="2" t="n">
        <v>13696</v>
      </c>
      <c r="I88" s="2" t="n">
        <v>-145</v>
      </c>
      <c r="J88" s="4" t="n">
        <v>-0.61</v>
      </c>
      <c r="K88" s="19" t="n">
        <f aca="false">DEGREES(ATAN(I88/H88))</f>
        <v>-0.606569630038121</v>
      </c>
      <c r="L88" s="2" t="n">
        <v>13678</v>
      </c>
      <c r="M88" s="2" t="n">
        <v>-144</v>
      </c>
      <c r="N88" s="4" t="n">
        <v>-0.6</v>
      </c>
      <c r="O88" s="19" t="n">
        <f aca="false">DEGREES(ATAN(M88/L88))</f>
        <v>-0.603179371985331</v>
      </c>
      <c r="P88" s="5" t="n">
        <v>-5</v>
      </c>
      <c r="Q88" s="6" t="n">
        <v>53.33333333</v>
      </c>
      <c r="R88" s="2" t="n">
        <v>8234</v>
      </c>
      <c r="S88" s="2" t="n">
        <v>-631</v>
      </c>
      <c r="T88" s="2" t="n">
        <v>-4.38</v>
      </c>
      <c r="U88" s="19" t="n">
        <f aca="false">DEGREES(ATAN(S88/R88))</f>
        <v>-4.3822093985735</v>
      </c>
      <c r="V88" s="17" t="n">
        <f aca="false">T88-(J88+N88)/2</f>
        <v>-3.775</v>
      </c>
      <c r="W88" s="19" t="n">
        <f aca="false">U88-(K88+O88)/2</f>
        <v>-3.77733489756178</v>
      </c>
      <c r="X88" s="26"/>
    </row>
    <row r="89" customFormat="false" ht="12.8" hidden="false" customHeight="false" outlineLevel="0" collapsed="false">
      <c r="A89" s="27" t="s">
        <v>88</v>
      </c>
      <c r="B89" s="2" t="n">
        <v>1915</v>
      </c>
      <c r="C89" s="2" t="n">
        <v>600</v>
      </c>
      <c r="D89" s="2" t="n">
        <v>9953</v>
      </c>
      <c r="E89" s="2" t="n">
        <v>9941</v>
      </c>
      <c r="F89" s="22" t="n">
        <f aca="false">(D89+E89)/2/C89</f>
        <v>16.5783333333333</v>
      </c>
      <c r="G89" s="17" t="n">
        <f aca="false">(H89+L89)/2/C89</f>
        <v>22.7933333333333</v>
      </c>
      <c r="H89" s="2" t="n">
        <v>13674</v>
      </c>
      <c r="I89" s="2" t="n">
        <v>-27</v>
      </c>
      <c r="J89" s="4" t="n">
        <v>-0.11</v>
      </c>
      <c r="K89" s="19" t="n">
        <f aca="false">DEGREES(ATAN(I89/H89))</f>
        <v>-0.11313324823532</v>
      </c>
      <c r="L89" s="2" t="n">
        <v>13678</v>
      </c>
      <c r="M89" s="2" t="n">
        <v>-15</v>
      </c>
      <c r="N89" s="4" t="n">
        <v>-0.06</v>
      </c>
      <c r="O89" s="19" t="n">
        <f aca="false">DEGREES(ATAN(M89/L89))</f>
        <v>-0.0628334806378252</v>
      </c>
      <c r="P89" s="5" t="n">
        <v>-4</v>
      </c>
      <c r="Q89" s="6" t="n">
        <v>53.33333333</v>
      </c>
      <c r="R89" s="2" t="n">
        <v>8234</v>
      </c>
      <c r="S89" s="2" t="n">
        <v>-471</v>
      </c>
      <c r="T89" s="2" t="n">
        <v>-3.27</v>
      </c>
      <c r="U89" s="19" t="n">
        <f aca="false">DEGREES(ATAN(S89/R89))</f>
        <v>-3.2738567244598</v>
      </c>
      <c r="V89" s="17" t="n">
        <f aca="false">T89-(J89+N89)/2</f>
        <v>-3.185</v>
      </c>
      <c r="W89" s="19" t="n">
        <f aca="false">U89-(K89+O89)/2</f>
        <v>-3.18587336002323</v>
      </c>
      <c r="X89" s="26"/>
    </row>
    <row r="90" customFormat="false" ht="12.8" hidden="false" customHeight="false" outlineLevel="0" collapsed="false">
      <c r="A90" s="27" t="s">
        <v>88</v>
      </c>
      <c r="B90" s="2" t="n">
        <v>1915</v>
      </c>
      <c r="C90" s="2" t="n">
        <v>600</v>
      </c>
      <c r="D90" s="2" t="n">
        <v>9953</v>
      </c>
      <c r="E90" s="2" t="n">
        <v>9941</v>
      </c>
      <c r="F90" s="22" t="n">
        <f aca="false">(D90+E90)/2/C90</f>
        <v>16.5783333333333</v>
      </c>
      <c r="G90" s="17" t="n">
        <f aca="false">(H90+L90)/2/C90</f>
        <v>22.7933333333333</v>
      </c>
      <c r="H90" s="2" t="n">
        <v>13674</v>
      </c>
      <c r="I90" s="2" t="n">
        <v>-27</v>
      </c>
      <c r="J90" s="4" t="n">
        <v>-0.11</v>
      </c>
      <c r="K90" s="19" t="n">
        <f aca="false">DEGREES(ATAN(I90/H90))</f>
        <v>-0.11313324823532</v>
      </c>
      <c r="L90" s="2" t="n">
        <v>13678</v>
      </c>
      <c r="M90" s="2" t="n">
        <v>-15</v>
      </c>
      <c r="N90" s="4" t="n">
        <v>-0.06</v>
      </c>
      <c r="O90" s="19" t="n">
        <f aca="false">DEGREES(ATAN(M90/L90))</f>
        <v>-0.0628334806378252</v>
      </c>
      <c r="P90" s="5" t="n">
        <v>-3.66666667</v>
      </c>
      <c r="Q90" s="6" t="n">
        <v>53.33333333</v>
      </c>
      <c r="R90" s="2" t="n">
        <v>8237</v>
      </c>
      <c r="S90" s="2" t="n">
        <v>-428</v>
      </c>
      <c r="T90" s="2" t="n">
        <v>-2.97</v>
      </c>
      <c r="U90" s="19" t="n">
        <f aca="false">DEGREES(ATAN(S90/R90))</f>
        <v>-2.97445182830584</v>
      </c>
      <c r="V90" s="17" t="n">
        <f aca="false">T90-(J90+N90)/2</f>
        <v>-2.885</v>
      </c>
      <c r="W90" s="19" t="n">
        <f aca="false">U90-(K90+O90)/2</f>
        <v>-2.88646846386927</v>
      </c>
      <c r="X90" s="26"/>
    </row>
    <row r="91" customFormat="false" ht="12.8" hidden="false" customHeight="false" outlineLevel="0" collapsed="false">
      <c r="A91" s="27" t="s">
        <v>89</v>
      </c>
      <c r="B91" s="2" t="n">
        <v>1924</v>
      </c>
      <c r="C91" s="2" t="n">
        <v>600</v>
      </c>
      <c r="D91" s="2" t="n">
        <v>9839</v>
      </c>
      <c r="E91" s="2" t="n">
        <v>9870</v>
      </c>
      <c r="F91" s="17" t="n">
        <f aca="false">(D91+E91)/2/C91</f>
        <v>16.4241666666667</v>
      </c>
      <c r="G91" s="22" t="n">
        <f aca="false">(H91+L91)/2/C91</f>
        <v>23.1758333333333</v>
      </c>
      <c r="H91" s="2" t="n">
        <v>13915</v>
      </c>
      <c r="I91" s="2" t="n">
        <v>102</v>
      </c>
      <c r="J91" s="4" t="n">
        <v>0.42</v>
      </c>
      <c r="K91" s="19" t="n">
        <f aca="false">DEGREES(ATAN(I91/H91))</f>
        <v>0.41998310028861</v>
      </c>
      <c r="L91" s="2" t="n">
        <v>13896</v>
      </c>
      <c r="M91" s="2" t="n">
        <v>68</v>
      </c>
      <c r="N91" s="4" t="n">
        <v>0.28</v>
      </c>
      <c r="O91" s="19" t="n">
        <f aca="false">DEGREES(ATAN(M91/L91))</f>
        <v>0.280374345724484</v>
      </c>
      <c r="P91" s="20" t="n">
        <v>0.33333333</v>
      </c>
      <c r="Q91" s="6" t="n">
        <v>53.33333333</v>
      </c>
      <c r="R91" s="2" t="n">
        <v>8373</v>
      </c>
      <c r="S91" s="2" t="n">
        <v>88</v>
      </c>
      <c r="T91" s="4" t="n">
        <v>0.6</v>
      </c>
      <c r="U91" s="19" t="n">
        <f aca="false">DEGREES(ATAN(S91/R91))</f>
        <v>0.602154898216118</v>
      </c>
      <c r="V91" s="17" t="n">
        <f aca="false">T91-(J91+N91)/2</f>
        <v>0.25</v>
      </c>
      <c r="W91" s="19" t="n">
        <f aca="false">U91-(K91+O91)/2</f>
        <v>0.251976175209571</v>
      </c>
      <c r="X91" s="26"/>
    </row>
    <row r="92" customFormat="false" ht="12.8" hidden="false" customHeight="false" outlineLevel="0" collapsed="false">
      <c r="A92" s="27" t="s">
        <v>89</v>
      </c>
      <c r="B92" s="2" t="n">
        <v>1924</v>
      </c>
      <c r="C92" s="2" t="n">
        <v>600</v>
      </c>
      <c r="D92" s="2" t="n">
        <v>9839</v>
      </c>
      <c r="E92" s="2" t="n">
        <v>9870</v>
      </c>
      <c r="F92" s="17" t="n">
        <f aca="false">(D92+E92)/2/C92</f>
        <v>16.4241666666667</v>
      </c>
      <c r="G92" s="22" t="n">
        <f aca="false">(H92+L92)/2/C92</f>
        <v>23.1758333333333</v>
      </c>
      <c r="H92" s="2" t="n">
        <v>13915</v>
      </c>
      <c r="I92" s="2" t="n">
        <v>102</v>
      </c>
      <c r="J92" s="4" t="n">
        <v>0.42</v>
      </c>
      <c r="K92" s="19" t="n">
        <f aca="false">DEGREES(ATAN(I92/H92))</f>
        <v>0.41998310028861</v>
      </c>
      <c r="L92" s="2" t="n">
        <v>13896</v>
      </c>
      <c r="M92" s="2" t="n">
        <v>68</v>
      </c>
      <c r="N92" s="4" t="n">
        <v>0.28</v>
      </c>
      <c r="O92" s="19" t="n">
        <f aca="false">DEGREES(ATAN(M92/L92))</f>
        <v>0.280374345724484</v>
      </c>
      <c r="P92" s="20" t="n">
        <v>0.66666667</v>
      </c>
      <c r="Q92" s="6" t="n">
        <v>53.33333333</v>
      </c>
      <c r="R92" s="2" t="n">
        <v>8372</v>
      </c>
      <c r="S92" s="2" t="n">
        <v>120</v>
      </c>
      <c r="T92" s="2" t="n">
        <v>0.82</v>
      </c>
      <c r="U92" s="19" t="n">
        <f aca="false">DEGREES(ATAN(S92/R92))</f>
        <v>0.821192396698076</v>
      </c>
      <c r="V92" s="17" t="n">
        <f aca="false">T92-(J92+N92)/2</f>
        <v>0.47</v>
      </c>
      <c r="W92" s="19" t="n">
        <f aca="false">U92-(K92+O92)/2</f>
        <v>0.471013673691529</v>
      </c>
      <c r="X92" s="26"/>
    </row>
    <row r="93" customFormat="false" ht="12.8" hidden="false" customHeight="false" outlineLevel="0" collapsed="false">
      <c r="A93" s="27" t="s">
        <v>90</v>
      </c>
      <c r="B93" s="2" t="n">
        <v>1919</v>
      </c>
      <c r="C93" s="2" t="n">
        <v>600</v>
      </c>
      <c r="D93" s="2" t="n">
        <v>9766</v>
      </c>
      <c r="E93" s="2" t="n">
        <v>9784</v>
      </c>
      <c r="F93" s="17" t="n">
        <f aca="false">(D93+E93)/2/C93</f>
        <v>16.2916666666667</v>
      </c>
      <c r="G93" s="22" t="n">
        <f aca="false">(H93+L93)/2/C93</f>
        <v>23.1175</v>
      </c>
      <c r="H93" s="2" t="n">
        <v>13863</v>
      </c>
      <c r="I93" s="2" t="n">
        <v>86</v>
      </c>
      <c r="J93" s="4" t="n">
        <v>0.36</v>
      </c>
      <c r="K93" s="19" t="n">
        <f aca="false">DEGREES(ATAN(I93/H93))</f>
        <v>0.355433443705891</v>
      </c>
      <c r="L93" s="2" t="n">
        <v>13878</v>
      </c>
      <c r="M93" s="2" t="n">
        <v>68</v>
      </c>
      <c r="N93" s="4" t="n">
        <v>0.28</v>
      </c>
      <c r="O93" s="19" t="n">
        <f aca="false">DEGREES(ATAN(M93/L93))</f>
        <v>0.280737990161781</v>
      </c>
      <c r="P93" s="5" t="n">
        <v>10.33333333</v>
      </c>
      <c r="Q93" s="6" t="n">
        <v>53</v>
      </c>
      <c r="R93" s="2" t="n">
        <v>8315</v>
      </c>
      <c r="S93" s="2" t="n">
        <v>1236</v>
      </c>
      <c r="T93" s="2" t="n">
        <v>8.45</v>
      </c>
      <c r="U93" s="19" t="n">
        <f aca="false">DEGREES(ATAN(S93/R93))</f>
        <v>8.45493657329307</v>
      </c>
      <c r="V93" s="17" t="n">
        <f aca="false">T93-(J93+N93)/2</f>
        <v>8.13</v>
      </c>
      <c r="W93" s="19" t="n">
        <f aca="false">U93-(K93+O93)/2</f>
        <v>8.13685085635923</v>
      </c>
      <c r="X93" s="26"/>
    </row>
    <row r="94" customFormat="false" ht="12.8" hidden="false" customHeight="false" outlineLevel="0" collapsed="false">
      <c r="A94" s="27" t="s">
        <v>90</v>
      </c>
      <c r="B94" s="2" t="n">
        <v>1919</v>
      </c>
      <c r="C94" s="2" t="n">
        <v>600</v>
      </c>
      <c r="D94" s="2" t="n">
        <v>9766</v>
      </c>
      <c r="E94" s="2" t="n">
        <v>9784</v>
      </c>
      <c r="F94" s="17" t="n">
        <f aca="false">(D94+E94)/2/C94</f>
        <v>16.2916666666667</v>
      </c>
      <c r="G94" s="22" t="n">
        <f aca="false">(H94+L94)/2/C94</f>
        <v>23.1175</v>
      </c>
      <c r="H94" s="2" t="n">
        <v>13863</v>
      </c>
      <c r="I94" s="2" t="n">
        <v>86</v>
      </c>
      <c r="J94" s="4" t="n">
        <v>0.36</v>
      </c>
      <c r="K94" s="19" t="n">
        <f aca="false">DEGREES(ATAN(I94/H94))</f>
        <v>0.355433443705891</v>
      </c>
      <c r="L94" s="2" t="n">
        <v>13878</v>
      </c>
      <c r="M94" s="2" t="n">
        <v>68</v>
      </c>
      <c r="N94" s="4" t="n">
        <v>0.28</v>
      </c>
      <c r="O94" s="19" t="n">
        <f aca="false">DEGREES(ATAN(M94/L94))</f>
        <v>0.280737990161781</v>
      </c>
      <c r="P94" s="5" t="n">
        <v>10.66666667</v>
      </c>
      <c r="Q94" s="6" t="n">
        <v>53</v>
      </c>
      <c r="R94" s="2" t="n">
        <v>8307</v>
      </c>
      <c r="S94" s="2" t="n">
        <v>1259</v>
      </c>
      <c r="T94" s="2" t="n">
        <v>8.62</v>
      </c>
      <c r="U94" s="19" t="n">
        <f aca="false">DEGREES(ATAN(S94/R94))</f>
        <v>8.61809998732693</v>
      </c>
      <c r="V94" s="17" t="n">
        <f aca="false">T94-(J94+N94)/2</f>
        <v>8.3</v>
      </c>
      <c r="W94" s="19" t="n">
        <f aca="false">U94-(K94+O94)/2</f>
        <v>8.3000142703931</v>
      </c>
      <c r="X94" s="26"/>
    </row>
    <row r="95" customFormat="false" ht="12.8" hidden="false" customHeight="false" outlineLevel="0" collapsed="false">
      <c r="A95" s="27" t="s">
        <v>91</v>
      </c>
      <c r="B95" s="2" t="n">
        <v>1919</v>
      </c>
      <c r="C95" s="2" t="n">
        <v>600</v>
      </c>
      <c r="D95" s="2" t="n">
        <v>9809</v>
      </c>
      <c r="E95" s="2" t="n">
        <v>9816</v>
      </c>
      <c r="F95" s="17" t="n">
        <f aca="false">(D95+E95)/2/C95</f>
        <v>16.3541666666667</v>
      </c>
      <c r="G95" s="17" t="n">
        <f aca="false">(H95+L95)/2/C95</f>
        <v>22.94</v>
      </c>
      <c r="H95" s="2" t="n">
        <v>13773</v>
      </c>
      <c r="I95" s="2" t="n">
        <v>24</v>
      </c>
      <c r="J95" s="4" t="n">
        <v>0.1</v>
      </c>
      <c r="K95" s="19" t="n">
        <f aca="false">DEGREES(ATAN(I95/H95))</f>
        <v>0.0998400723526279</v>
      </c>
      <c r="L95" s="2" t="n">
        <v>13755</v>
      </c>
      <c r="M95" s="2" t="n">
        <v>18</v>
      </c>
      <c r="N95" s="4" t="n">
        <v>0.07</v>
      </c>
      <c r="O95" s="19" t="n">
        <f aca="false">DEGREES(ATAN(M95/L95))</f>
        <v>0.074978076519892</v>
      </c>
      <c r="P95" s="5" t="n">
        <v>11.66666667</v>
      </c>
      <c r="Q95" s="6" t="n">
        <v>53</v>
      </c>
      <c r="R95" s="2" t="n">
        <v>8264</v>
      </c>
      <c r="S95" s="2" t="n">
        <v>1330</v>
      </c>
      <c r="T95" s="2" t="n">
        <v>9.14</v>
      </c>
      <c r="U95" s="19" t="n">
        <f aca="false">DEGREES(ATAN(S95/R95))</f>
        <v>9.14272774245564</v>
      </c>
      <c r="V95" s="17" t="n">
        <f aca="false">T95-(J95+N95)/2</f>
        <v>9.055</v>
      </c>
      <c r="W95" s="19" t="n">
        <f aca="false">U95-(K95+O95)/2</f>
        <v>9.05531866801938</v>
      </c>
      <c r="X95" s="26"/>
    </row>
    <row r="96" customFormat="false" ht="12.8" hidden="false" customHeight="false" outlineLevel="0" collapsed="false">
      <c r="A96" s="27" t="s">
        <v>91</v>
      </c>
      <c r="B96" s="2" t="n">
        <v>1919</v>
      </c>
      <c r="C96" s="2" t="n">
        <v>600</v>
      </c>
      <c r="D96" s="2" t="n">
        <v>9809</v>
      </c>
      <c r="E96" s="2" t="n">
        <v>9816</v>
      </c>
      <c r="F96" s="17" t="n">
        <f aca="false">(D96+E96)/2/C96</f>
        <v>16.3541666666667</v>
      </c>
      <c r="G96" s="17" t="n">
        <f aca="false">(H96+L96)/2/C96</f>
        <v>22.94</v>
      </c>
      <c r="H96" s="2" t="n">
        <v>13773</v>
      </c>
      <c r="I96" s="2" t="n">
        <v>24</v>
      </c>
      <c r="J96" s="4" t="n">
        <v>0.1</v>
      </c>
      <c r="K96" s="19" t="n">
        <f aca="false">DEGREES(ATAN(I96/H96))</f>
        <v>0.0998400723526279</v>
      </c>
      <c r="L96" s="2" t="n">
        <v>13755</v>
      </c>
      <c r="M96" s="2" t="n">
        <v>18</v>
      </c>
      <c r="N96" s="4" t="n">
        <v>0.07</v>
      </c>
      <c r="O96" s="19" t="n">
        <f aca="false">DEGREES(ATAN(M96/L96))</f>
        <v>0.074978076519892</v>
      </c>
      <c r="P96" s="5" t="n">
        <v>11.33333333</v>
      </c>
      <c r="Q96" s="6" t="n">
        <v>52.66666667</v>
      </c>
      <c r="R96" s="2" t="n">
        <v>8322</v>
      </c>
      <c r="S96" s="2" t="n">
        <v>1323</v>
      </c>
      <c r="T96" s="2" t="n">
        <v>9.03</v>
      </c>
      <c r="U96" s="19" t="n">
        <f aca="false">DEGREES(ATAN(S96/R96))</f>
        <v>9.0330730088813</v>
      </c>
      <c r="V96" s="17" t="n">
        <f aca="false">T96-(J96+N96)/2</f>
        <v>8.945</v>
      </c>
      <c r="W96" s="19" t="n">
        <f aca="false">U96-(K96+O96)/2</f>
        <v>8.94566393444504</v>
      </c>
      <c r="X96" s="26"/>
    </row>
    <row r="97" customFormat="false" ht="12.8" hidden="false" customHeight="false" outlineLevel="0" collapsed="false">
      <c r="A97" s="27" t="s">
        <v>91</v>
      </c>
      <c r="B97" s="2" t="n">
        <v>1919</v>
      </c>
      <c r="C97" s="2" t="n">
        <v>600</v>
      </c>
      <c r="D97" s="2" t="n">
        <v>9809</v>
      </c>
      <c r="E97" s="2" t="n">
        <v>9816</v>
      </c>
      <c r="F97" s="17" t="n">
        <f aca="false">(D97+E97)/2/C97</f>
        <v>16.3541666666667</v>
      </c>
      <c r="G97" s="17" t="n">
        <f aca="false">(H97+L97)/2/C97</f>
        <v>22.94</v>
      </c>
      <c r="H97" s="2" t="n">
        <v>13773</v>
      </c>
      <c r="I97" s="2" t="n">
        <v>24</v>
      </c>
      <c r="J97" s="4" t="n">
        <v>0.1</v>
      </c>
      <c r="K97" s="19" t="n">
        <f aca="false">DEGREES(ATAN(I97/H97))</f>
        <v>0.0998400723526279</v>
      </c>
      <c r="L97" s="2" t="n">
        <v>13755</v>
      </c>
      <c r="M97" s="2" t="n">
        <v>18</v>
      </c>
      <c r="N97" s="4" t="n">
        <v>0.07</v>
      </c>
      <c r="O97" s="19" t="n">
        <f aca="false">DEGREES(ATAN(M97/L97))</f>
        <v>0.074978076519892</v>
      </c>
      <c r="P97" s="5" t="n">
        <v>11.66666667</v>
      </c>
      <c r="Q97" s="6" t="n">
        <v>52.66666667</v>
      </c>
      <c r="R97" s="2" t="n">
        <v>8322</v>
      </c>
      <c r="S97" s="2" t="n">
        <v>1346</v>
      </c>
      <c r="T97" s="2" t="n">
        <v>9.19</v>
      </c>
      <c r="U97" s="19" t="n">
        <f aca="false">DEGREES(ATAN(S97/R97))</f>
        <v>9.18745474766982</v>
      </c>
      <c r="V97" s="17" t="n">
        <f aca="false">T97-(J97+N97)/2</f>
        <v>9.105</v>
      </c>
      <c r="W97" s="19" t="n">
        <f aca="false">U97-(K97+O97)/2</f>
        <v>9.10004567323356</v>
      </c>
      <c r="X97" s="26"/>
    </row>
    <row r="98" customFormat="false" ht="12.8" hidden="false" customHeight="false" outlineLevel="0" collapsed="false">
      <c r="A98" s="27" t="s">
        <v>92</v>
      </c>
      <c r="B98" s="2" t="n">
        <v>1913</v>
      </c>
      <c r="C98" s="2" t="n">
        <v>300</v>
      </c>
      <c r="D98" s="2" t="n">
        <v>4916</v>
      </c>
      <c r="E98" s="2" t="n">
        <v>4924</v>
      </c>
      <c r="F98" s="17" t="n">
        <f aca="false">(D98+E98)/2/C98</f>
        <v>16.4</v>
      </c>
      <c r="G98" s="17" t="n">
        <f aca="false">(H98+L98)/2/C98</f>
        <v>22.9833333333333</v>
      </c>
      <c r="H98" s="2" t="n">
        <v>6889</v>
      </c>
      <c r="I98" s="2" t="n">
        <v>-3</v>
      </c>
      <c r="J98" s="4" t="n">
        <v>-0.02</v>
      </c>
      <c r="K98" s="19" t="n">
        <f aca="false">DEGREES(ATAN(I98/H98))</f>
        <v>-0.0249509838399872</v>
      </c>
      <c r="L98" s="2" t="n">
        <v>6901</v>
      </c>
      <c r="M98" s="2" t="n">
        <v>-11</v>
      </c>
      <c r="N98" s="4" t="n">
        <v>-0.09</v>
      </c>
      <c r="O98" s="19" t="n">
        <f aca="false">DEGREES(ATAN(M98/L98))</f>
        <v>-0.0913277845056112</v>
      </c>
      <c r="P98" s="5" t="n">
        <v>-9.33333333</v>
      </c>
      <c r="Q98" s="6" t="n">
        <v>52.66666667</v>
      </c>
      <c r="R98" s="2" t="n">
        <v>4186</v>
      </c>
      <c r="S98" s="2" t="n">
        <v>-537</v>
      </c>
      <c r="T98" s="2" t="n">
        <v>-7.31</v>
      </c>
      <c r="U98" s="19" t="n">
        <f aca="false">DEGREES(ATAN(S98/R98))</f>
        <v>-7.31024820162958</v>
      </c>
      <c r="V98" s="17" t="n">
        <f aca="false">T98-(J98+N98)/2</f>
        <v>-7.255</v>
      </c>
      <c r="W98" s="19" t="n">
        <f aca="false">U98-(K98+O98)/2</f>
        <v>-7.25210881745679</v>
      </c>
      <c r="X98" s="26"/>
    </row>
    <row r="99" customFormat="false" ht="12.8" hidden="false" customHeight="false" outlineLevel="0" collapsed="false">
      <c r="A99" s="27" t="s">
        <v>93</v>
      </c>
      <c r="B99" s="2" t="s">
        <v>94</v>
      </c>
      <c r="C99" s="2" t="n">
        <v>600</v>
      </c>
      <c r="D99" s="2" t="n">
        <v>9831</v>
      </c>
      <c r="E99" s="2" t="n">
        <v>9825</v>
      </c>
      <c r="F99" s="17" t="n">
        <f aca="false">(D99+E99)/2/C99</f>
        <v>16.38</v>
      </c>
      <c r="G99" s="17" t="n">
        <f aca="false">(H99+L99)/2/C99</f>
        <v>22.5975</v>
      </c>
      <c r="H99" s="2" t="n">
        <v>13571</v>
      </c>
      <c r="I99" s="2" t="n">
        <v>64</v>
      </c>
      <c r="J99" s="4" t="n">
        <v>0.27</v>
      </c>
      <c r="K99" s="19" t="n">
        <f aca="false">DEGREES(ATAN(I99/H99))</f>
        <v>0.270201363564571</v>
      </c>
      <c r="L99" s="2" t="n">
        <v>13546</v>
      </c>
      <c r="M99" s="2" t="n">
        <v>69</v>
      </c>
      <c r="N99" s="4" t="n">
        <v>0.29</v>
      </c>
      <c r="O99" s="19" t="n">
        <f aca="false">DEGREES(ATAN(M99/L99))</f>
        <v>0.291848117139916</v>
      </c>
      <c r="P99" s="5" t="n">
        <v>-5</v>
      </c>
      <c r="Q99" s="6" t="n">
        <v>53</v>
      </c>
      <c r="R99" s="2" t="n">
        <v>8223</v>
      </c>
      <c r="S99" s="2" t="n">
        <v>-551</v>
      </c>
      <c r="T99" s="2" t="n">
        <v>-3.83</v>
      </c>
      <c r="U99" s="19" t="n">
        <f aca="false">DEGREES(ATAN(S99/R99))</f>
        <v>-3.83349775873804</v>
      </c>
      <c r="V99" s="17" t="n">
        <f aca="false">T99-(J99+N99)/2</f>
        <v>-4.11</v>
      </c>
      <c r="W99" s="19" t="n">
        <f aca="false">U99-(K99+O99)/2</f>
        <v>-4.11452249909028</v>
      </c>
      <c r="X99" s="26"/>
    </row>
    <row r="100" customFormat="false" ht="12.8" hidden="false" customHeight="false" outlineLevel="0" collapsed="false">
      <c r="A100" s="27" t="s">
        <v>93</v>
      </c>
      <c r="B100" s="2" t="s">
        <v>94</v>
      </c>
      <c r="C100" s="2" t="n">
        <v>600</v>
      </c>
      <c r="D100" s="2" t="n">
        <v>9831</v>
      </c>
      <c r="E100" s="2" t="n">
        <v>9825</v>
      </c>
      <c r="F100" s="17" t="n">
        <f aca="false">(D100+E100)/2/C100</f>
        <v>16.38</v>
      </c>
      <c r="G100" s="17" t="n">
        <f aca="false">(H100+L100)/2/C100</f>
        <v>22.5975</v>
      </c>
      <c r="H100" s="2" t="n">
        <v>13571</v>
      </c>
      <c r="I100" s="2" t="n">
        <v>64</v>
      </c>
      <c r="J100" s="4" t="n">
        <v>0.27</v>
      </c>
      <c r="K100" s="19" t="n">
        <f aca="false">DEGREES(ATAN(I100/H100))</f>
        <v>0.270201363564571</v>
      </c>
      <c r="L100" s="2" t="n">
        <v>13546</v>
      </c>
      <c r="M100" s="2" t="n">
        <v>69</v>
      </c>
      <c r="N100" s="4" t="n">
        <v>0.29</v>
      </c>
      <c r="O100" s="19" t="n">
        <f aca="false">DEGREES(ATAN(M100/L100))</f>
        <v>0.291848117139916</v>
      </c>
      <c r="P100" s="5" t="n">
        <v>-5</v>
      </c>
      <c r="Q100" s="6" t="n">
        <v>52.66666667</v>
      </c>
      <c r="R100" s="2" t="n">
        <v>8275</v>
      </c>
      <c r="S100" s="2" t="n">
        <v>-527</v>
      </c>
      <c r="T100" s="2" t="n">
        <v>-3.64</v>
      </c>
      <c r="U100" s="19" t="n">
        <f aca="false">DEGREES(ATAN(S100/R100))</f>
        <v>-3.64400635435965</v>
      </c>
      <c r="V100" s="17" t="n">
        <f aca="false">T100-(J100+N100)/2</f>
        <v>-3.92</v>
      </c>
      <c r="W100" s="19" t="n">
        <f aca="false">U100-(K100+O100)/2</f>
        <v>-3.92503109471189</v>
      </c>
      <c r="X100" s="26"/>
    </row>
    <row r="101" customFormat="false" ht="12.8" hidden="false" customHeight="false" outlineLevel="0" collapsed="false">
      <c r="A101" s="27" t="s">
        <v>95</v>
      </c>
      <c r="B101" s="2" t="s">
        <v>73</v>
      </c>
      <c r="C101" s="2" t="n">
        <v>600</v>
      </c>
      <c r="D101" s="2" t="n">
        <v>9904</v>
      </c>
      <c r="E101" s="2" t="n">
        <v>9896</v>
      </c>
      <c r="F101" s="17" t="n">
        <f aca="false">(D101+E101)/2/C101</f>
        <v>16.5</v>
      </c>
      <c r="G101" s="17" t="n">
        <f aca="false">(H101+L101)/2/C101</f>
        <v>22.9083333333333</v>
      </c>
      <c r="H101" s="2" t="n">
        <v>13734</v>
      </c>
      <c r="I101" s="2" t="n">
        <v>68</v>
      </c>
      <c r="J101" s="4" t="n">
        <v>0.28</v>
      </c>
      <c r="K101" s="19" t="n">
        <f aca="false">DEGREES(ATAN(I101/H101))</f>
        <v>0.283681459896546</v>
      </c>
      <c r="L101" s="2" t="n">
        <v>13756</v>
      </c>
      <c r="M101" s="2" t="n">
        <v>77</v>
      </c>
      <c r="N101" s="4" t="n">
        <v>0.32</v>
      </c>
      <c r="O101" s="19" t="n">
        <f aca="false">DEGREES(ATAN(M101/L101))</f>
        <v>0.320713066722925</v>
      </c>
      <c r="P101" s="5" t="n">
        <v>-2.66666667</v>
      </c>
      <c r="Q101" s="6" t="n">
        <v>53</v>
      </c>
      <c r="R101" s="2" t="n">
        <v>8352</v>
      </c>
      <c r="S101" s="2" t="n">
        <v>-274</v>
      </c>
      <c r="T101" s="2" t="n">
        <v>-1.88</v>
      </c>
      <c r="U101" s="19" t="n">
        <f aca="false">DEGREES(ATAN(S101/R101))</f>
        <v>-1.87900084988733</v>
      </c>
      <c r="V101" s="17" t="n">
        <f aca="false">T101-(J101+N101)/2</f>
        <v>-2.18</v>
      </c>
      <c r="W101" s="19" t="n">
        <f aca="false">U101-(K101+O101)/2</f>
        <v>-2.18119811319707</v>
      </c>
      <c r="X101" s="26"/>
    </row>
    <row r="102" customFormat="false" ht="12.8" hidden="false" customHeight="false" outlineLevel="0" collapsed="false">
      <c r="A102" s="27" t="s">
        <v>95</v>
      </c>
      <c r="B102" s="2" t="s">
        <v>73</v>
      </c>
      <c r="C102" s="2" t="n">
        <v>600</v>
      </c>
      <c r="D102" s="2" t="n">
        <v>9904</v>
      </c>
      <c r="E102" s="2" t="n">
        <v>9896</v>
      </c>
      <c r="F102" s="17" t="n">
        <f aca="false">(D102+E102)/2/C102</f>
        <v>16.5</v>
      </c>
      <c r="G102" s="17" t="n">
        <f aca="false">(H102+L102)/2/C102</f>
        <v>22.9083333333333</v>
      </c>
      <c r="H102" s="2" t="n">
        <v>13734</v>
      </c>
      <c r="I102" s="2" t="n">
        <v>68</v>
      </c>
      <c r="J102" s="4" t="n">
        <v>0.28</v>
      </c>
      <c r="K102" s="19" t="n">
        <f aca="false">DEGREES(ATAN(I102/H102))</f>
        <v>0.283681459896546</v>
      </c>
      <c r="L102" s="2" t="n">
        <v>13756</v>
      </c>
      <c r="M102" s="2" t="n">
        <v>77</v>
      </c>
      <c r="N102" s="4" t="n">
        <v>0.32</v>
      </c>
      <c r="O102" s="19" t="n">
        <f aca="false">DEGREES(ATAN(M102/L102))</f>
        <v>0.320713066722925</v>
      </c>
      <c r="P102" s="5" t="n">
        <v>-2.66666667</v>
      </c>
      <c r="Q102" s="6" t="n">
        <v>52.66666667</v>
      </c>
      <c r="R102" s="2" t="n">
        <v>8402</v>
      </c>
      <c r="S102" s="2" t="n">
        <v>-246</v>
      </c>
      <c r="T102" s="2" t="n">
        <v>-1.68</v>
      </c>
      <c r="U102" s="19" t="n">
        <f aca="false">DEGREES(ATAN(S102/R102))</f>
        <v>-1.67706930216192</v>
      </c>
      <c r="V102" s="17" t="n">
        <f aca="false">T102-(J102+N102)/2</f>
        <v>-1.98</v>
      </c>
      <c r="W102" s="19" t="n">
        <f aca="false">U102-(K102+O102)/2</f>
        <v>-1.97926656547165</v>
      </c>
      <c r="X102" s="26"/>
    </row>
    <row r="103" customFormat="false" ht="12.8" hidden="false" customHeight="false" outlineLevel="0" collapsed="false">
      <c r="A103" s="27" t="s">
        <v>96</v>
      </c>
      <c r="B103" s="2" t="n">
        <v>1920</v>
      </c>
      <c r="C103" s="2" t="n">
        <v>600</v>
      </c>
      <c r="D103" s="2" t="n">
        <v>9842</v>
      </c>
      <c r="E103" s="2" t="n">
        <v>9833</v>
      </c>
      <c r="F103" s="17" t="n">
        <f aca="false">(D103+E103)/2/C103</f>
        <v>16.3958333333333</v>
      </c>
      <c r="G103" s="17" t="n">
        <f aca="false">(H103+L103)/2/C103</f>
        <v>22.9025</v>
      </c>
      <c r="H103" s="2" t="n">
        <v>13748</v>
      </c>
      <c r="I103" s="2" t="n">
        <v>148</v>
      </c>
      <c r="J103" s="4" t="n">
        <v>0.62</v>
      </c>
      <c r="K103" s="19" t="n">
        <f aca="false">DEGREES(ATAN(I103/H103))</f>
        <v>0.616776827042491</v>
      </c>
      <c r="L103" s="2" t="n">
        <v>13735</v>
      </c>
      <c r="M103" s="2" t="n">
        <v>157</v>
      </c>
      <c r="N103" s="4" t="n">
        <v>0.65</v>
      </c>
      <c r="O103" s="19" t="n">
        <f aca="false">DEGREES(ATAN(M103/L103))</f>
        <v>0.654899572886241</v>
      </c>
      <c r="P103" s="5" t="n">
        <v>6</v>
      </c>
      <c r="Q103" s="6" t="n">
        <v>52.66666667</v>
      </c>
      <c r="R103" s="2" t="n">
        <v>8372</v>
      </c>
      <c r="S103" s="2" t="n">
        <v>791</v>
      </c>
      <c r="T103" s="4" t="n">
        <v>5.4</v>
      </c>
      <c r="U103" s="19" t="n">
        <f aca="false">DEGREES(ATAN(S103/R103))</f>
        <v>5.39737490028291</v>
      </c>
      <c r="V103" s="17" t="n">
        <f aca="false">T103-(J103+N103)/2</f>
        <v>4.765</v>
      </c>
      <c r="W103" s="19" t="n">
        <f aca="false">U103-(K103+O103)/2</f>
        <v>4.76153670031855</v>
      </c>
      <c r="X103" s="26"/>
    </row>
    <row r="104" customFormat="false" ht="12.8" hidden="false" customHeight="false" outlineLevel="0" collapsed="false">
      <c r="A104" s="27" t="s">
        <v>97</v>
      </c>
      <c r="B104" s="2" t="n">
        <v>1912</v>
      </c>
      <c r="C104" s="2" t="n">
        <v>400</v>
      </c>
      <c r="D104" s="2" t="n">
        <v>6539</v>
      </c>
      <c r="E104" s="2" t="n">
        <v>6522</v>
      </c>
      <c r="F104" s="17" t="n">
        <f aca="false">(D104+E104)/2/C104</f>
        <v>16.32625</v>
      </c>
      <c r="G104" s="17" t="n">
        <f aca="false">(H104+L104)/2/C104</f>
        <v>22.7775</v>
      </c>
      <c r="H104" s="2" t="n">
        <v>9132</v>
      </c>
      <c r="I104" s="2" t="n">
        <v>35</v>
      </c>
      <c r="J104" s="4" t="n">
        <v>0.22</v>
      </c>
      <c r="K104" s="19" t="n">
        <f aca="false">DEGREES(ATAN(I104/H104))</f>
        <v>0.219595101171562</v>
      </c>
      <c r="L104" s="2" t="n">
        <v>9090</v>
      </c>
      <c r="M104" s="2" t="n">
        <v>53</v>
      </c>
      <c r="N104" s="4" t="n">
        <v>0.33</v>
      </c>
      <c r="O104" s="19" t="n">
        <f aca="false">DEGREES(ATAN(M104/L104))</f>
        <v>0.334064015795835</v>
      </c>
      <c r="P104" s="5" t="n">
        <v>-9.33333333</v>
      </c>
      <c r="Q104" s="6" t="n">
        <v>52</v>
      </c>
      <c r="R104" s="2" t="n">
        <v>5603</v>
      </c>
      <c r="S104" s="2" t="n">
        <v>-688</v>
      </c>
      <c r="T104" s="4" t="n">
        <v>-7</v>
      </c>
      <c r="U104" s="19" t="n">
        <f aca="false">DEGREES(ATAN(S104/R104))</f>
        <v>-7.00038387339467</v>
      </c>
      <c r="V104" s="17" t="n">
        <f aca="false">T104-(J104+N104)/2</f>
        <v>-7.275</v>
      </c>
      <c r="W104" s="19" t="n">
        <f aca="false">U104-(K104+O104)/2</f>
        <v>-7.27721343187837</v>
      </c>
      <c r="X104" s="26"/>
    </row>
    <row r="105" customFormat="false" ht="12.8" hidden="false" customHeight="false" outlineLevel="0" collapsed="false">
      <c r="A105" s="27" t="s">
        <v>97</v>
      </c>
      <c r="B105" s="2" t="n">
        <v>1912</v>
      </c>
      <c r="C105" s="2" t="n">
        <v>400</v>
      </c>
      <c r="D105" s="2" t="n">
        <v>6539</v>
      </c>
      <c r="E105" s="2" t="n">
        <v>6522</v>
      </c>
      <c r="F105" s="17" t="n">
        <f aca="false">(D105+E105)/2/C105</f>
        <v>16.32625</v>
      </c>
      <c r="G105" s="17" t="n">
        <f aca="false">(H105+L105)/2/C105</f>
        <v>22.7775</v>
      </c>
      <c r="H105" s="2" t="n">
        <v>9132</v>
      </c>
      <c r="I105" s="2" t="n">
        <v>35</v>
      </c>
      <c r="J105" s="4" t="n">
        <v>0.22</v>
      </c>
      <c r="K105" s="19" t="n">
        <f aca="false">DEGREES(ATAN(I105/H105))</f>
        <v>0.219595101171562</v>
      </c>
      <c r="L105" s="2" t="n">
        <v>9090</v>
      </c>
      <c r="M105" s="2" t="n">
        <v>53</v>
      </c>
      <c r="N105" s="4" t="n">
        <v>0.33</v>
      </c>
      <c r="O105" s="19" t="n">
        <f aca="false">DEGREES(ATAN(M105/L105))</f>
        <v>0.334064015795835</v>
      </c>
      <c r="P105" s="5" t="n">
        <v>-9</v>
      </c>
      <c r="Q105" s="6" t="n">
        <v>52</v>
      </c>
      <c r="R105" s="2" t="n">
        <v>5608</v>
      </c>
      <c r="S105" s="2" t="n">
        <v>-666</v>
      </c>
      <c r="T105" s="2" t="n">
        <v>-6.77</v>
      </c>
      <c r="U105" s="19" t="n">
        <f aca="false">DEGREES(ATAN(S105/R105))</f>
        <v>-6.77266370180878</v>
      </c>
      <c r="V105" s="17" t="n">
        <f aca="false">T105-(J105+N105)/2</f>
        <v>-7.045</v>
      </c>
      <c r="W105" s="19" t="n">
        <f aca="false">U105-(K105+O105)/2</f>
        <v>-7.04949326029248</v>
      </c>
      <c r="X105" s="26"/>
    </row>
    <row r="106" customFormat="false" ht="12.8" hidden="false" customHeight="false" outlineLevel="0" collapsed="false">
      <c r="A106" s="27" t="s">
        <v>98</v>
      </c>
      <c r="B106" s="2" t="n">
        <v>1919</v>
      </c>
      <c r="C106" s="2" t="n">
        <v>600</v>
      </c>
      <c r="D106" s="2" t="n">
        <v>9942</v>
      </c>
      <c r="E106" s="2" t="n">
        <v>9914</v>
      </c>
      <c r="F106" s="22" t="n">
        <f aca="false">(D106+E106)/2/C106</f>
        <v>16.5466666666667</v>
      </c>
      <c r="G106" s="17" t="n">
        <f aca="false">(H106+L106)/2/C106</f>
        <v>22.8375</v>
      </c>
      <c r="H106" s="2" t="n">
        <v>13707</v>
      </c>
      <c r="I106" s="2" t="n">
        <v>177</v>
      </c>
      <c r="J106" s="4" t="n">
        <v>0.74</v>
      </c>
      <c r="K106" s="19" t="n">
        <f aca="false">DEGREES(ATAN(I106/H106))</f>
        <v>0.739825588777246</v>
      </c>
      <c r="L106" s="2" t="n">
        <v>13698</v>
      </c>
      <c r="M106" s="2" t="n">
        <v>205</v>
      </c>
      <c r="N106" s="4" t="n">
        <v>0.86</v>
      </c>
      <c r="O106" s="19" t="n">
        <f aca="false">DEGREES(ATAN(M106/L106))</f>
        <v>0.857406776237154</v>
      </c>
      <c r="P106" s="5" t="n">
        <v>7</v>
      </c>
      <c r="Q106" s="6" t="n">
        <v>52.33333333</v>
      </c>
      <c r="R106" s="2" t="n">
        <v>8424</v>
      </c>
      <c r="S106" s="2" t="n">
        <v>939</v>
      </c>
      <c r="T106" s="2" t="n">
        <v>6.36</v>
      </c>
      <c r="U106" s="19" t="n">
        <f aca="false">DEGREES(ATAN(S106/R106))</f>
        <v>6.36034660205016</v>
      </c>
      <c r="V106" s="17" t="n">
        <f aca="false">T106-(J106+N106)/2</f>
        <v>5.56</v>
      </c>
      <c r="W106" s="19" t="n">
        <f aca="false">U106-(K106+O106)/2</f>
        <v>5.56173041954296</v>
      </c>
      <c r="X106" s="26"/>
    </row>
    <row r="107" customFormat="false" ht="12.8" hidden="false" customHeight="false" outlineLevel="0" collapsed="false">
      <c r="A107" s="27" t="s">
        <v>99</v>
      </c>
      <c r="B107" s="2" t="n">
        <v>1910</v>
      </c>
      <c r="C107" s="2" t="n">
        <v>400</v>
      </c>
      <c r="D107" s="2" t="n">
        <v>6558</v>
      </c>
      <c r="E107" s="2" t="n">
        <v>6581</v>
      </c>
      <c r="F107" s="17" t="n">
        <f aca="false">(D107+E107)/2/C107</f>
        <v>16.42375</v>
      </c>
      <c r="G107" s="17" t="n">
        <f aca="false">(H107+L107)/2/C107</f>
        <v>22.895</v>
      </c>
      <c r="H107" s="2" t="n">
        <v>9156</v>
      </c>
      <c r="I107" s="2" t="n">
        <v>-13</v>
      </c>
      <c r="J107" s="4" t="n">
        <v>-0.08</v>
      </c>
      <c r="K107" s="19" t="n">
        <f aca="false">DEGREES(ATAN(I107/H107))</f>
        <v>-0.0813504404928445</v>
      </c>
      <c r="L107" s="2" t="n">
        <v>9160</v>
      </c>
      <c r="M107" s="2" t="n">
        <v>-35</v>
      </c>
      <c r="N107" s="4" t="n">
        <v>-0.22</v>
      </c>
      <c r="O107" s="19" t="n">
        <f aca="false">DEGREES(ATAN(M107/L107))</f>
        <v>-0.218923856313932</v>
      </c>
      <c r="P107" s="5" t="n">
        <v>-8</v>
      </c>
      <c r="Q107" s="6" t="n">
        <v>51.66666667</v>
      </c>
      <c r="R107" s="2" t="n">
        <v>5700</v>
      </c>
      <c r="S107" s="2" t="n">
        <v>-642</v>
      </c>
      <c r="T107" s="2" t="n">
        <v>-6.43</v>
      </c>
      <c r="U107" s="19" t="n">
        <f aca="false">DEGREES(ATAN(S107/R107))</f>
        <v>-6.42623131779263</v>
      </c>
      <c r="V107" s="17" t="n">
        <f aca="false">T107-(J107+N107)/2</f>
        <v>-6.28</v>
      </c>
      <c r="W107" s="19" t="n">
        <f aca="false">U107-(K107+O107)/2</f>
        <v>-6.27609416938924</v>
      </c>
      <c r="X107" s="26"/>
    </row>
    <row r="108" customFormat="false" ht="12.8" hidden="false" customHeight="false" outlineLevel="0" collapsed="false">
      <c r="A108" s="27" t="s">
        <v>100</v>
      </c>
      <c r="B108" s="2" t="s">
        <v>87</v>
      </c>
      <c r="C108" s="2" t="n">
        <v>600</v>
      </c>
      <c r="D108" s="2" t="n">
        <v>9769</v>
      </c>
      <c r="E108" s="2" t="n">
        <v>9785</v>
      </c>
      <c r="F108" s="17" t="n">
        <f aca="false">(D108+E108)/2/C108</f>
        <v>16.295</v>
      </c>
      <c r="G108" s="17" t="n">
        <f aca="false">(H108+L108)/2/C108</f>
        <v>22.8533333333333</v>
      </c>
      <c r="H108" s="2" t="n">
        <v>13714</v>
      </c>
      <c r="I108" s="2" t="n">
        <v>71</v>
      </c>
      <c r="J108" s="4" t="n">
        <v>0.3</v>
      </c>
      <c r="K108" s="19" t="n">
        <f aca="false">DEGREES(ATAN(I108/H108))</f>
        <v>0.296628554814332</v>
      </c>
      <c r="L108" s="2" t="n">
        <v>13710</v>
      </c>
      <c r="M108" s="2" t="n">
        <v>56</v>
      </c>
      <c r="N108" s="4" t="n">
        <v>0.23</v>
      </c>
      <c r="O108" s="19" t="n">
        <f aca="false">DEGREES(ATAN(M108/L108))</f>
        <v>0.23402959948794</v>
      </c>
      <c r="P108" s="5" t="n">
        <v>-5</v>
      </c>
      <c r="Q108" s="6" t="n">
        <v>52</v>
      </c>
      <c r="R108" s="2" t="n">
        <v>8509</v>
      </c>
      <c r="S108" s="2" t="n">
        <v>-538</v>
      </c>
      <c r="T108" s="2" t="n">
        <v>-3.62</v>
      </c>
      <c r="U108" s="19" t="n">
        <f aca="false">DEGREES(ATAN(S108/R108))</f>
        <v>-3.61783421535569</v>
      </c>
      <c r="V108" s="17" t="n">
        <f aca="false">T108-(J108+N108)/2</f>
        <v>-3.885</v>
      </c>
      <c r="W108" s="19" t="n">
        <f aca="false">U108-(K108+O108)/2</f>
        <v>-3.88316329250682</v>
      </c>
      <c r="X108" s="26"/>
    </row>
    <row r="109" customFormat="false" ht="12.8" hidden="false" customHeight="false" outlineLevel="0" collapsed="false">
      <c r="A109" s="27" t="s">
        <v>100</v>
      </c>
      <c r="B109" s="2" t="s">
        <v>87</v>
      </c>
      <c r="C109" s="2" t="n">
        <v>600</v>
      </c>
      <c r="D109" s="2" t="n">
        <v>9769</v>
      </c>
      <c r="E109" s="2" t="n">
        <v>9785</v>
      </c>
      <c r="F109" s="17" t="n">
        <f aca="false">(D109+E109)/2/C109</f>
        <v>16.295</v>
      </c>
      <c r="G109" s="17" t="n">
        <f aca="false">(H109+L109)/2/C109</f>
        <v>22.8533333333333</v>
      </c>
      <c r="H109" s="2" t="n">
        <v>13714</v>
      </c>
      <c r="I109" s="2" t="n">
        <v>71</v>
      </c>
      <c r="J109" s="4" t="n">
        <v>0.3</v>
      </c>
      <c r="K109" s="19" t="n">
        <f aca="false">DEGREES(ATAN(I109/H109))</f>
        <v>0.296628554814332</v>
      </c>
      <c r="L109" s="2" t="n">
        <v>13710</v>
      </c>
      <c r="M109" s="2" t="n">
        <v>56</v>
      </c>
      <c r="N109" s="4" t="n">
        <v>0.23</v>
      </c>
      <c r="O109" s="19" t="n">
        <f aca="false">DEGREES(ATAN(M109/L109))</f>
        <v>0.23402959948794</v>
      </c>
      <c r="P109" s="5" t="n">
        <v>-4.66666667</v>
      </c>
      <c r="Q109" s="6" t="n">
        <v>52</v>
      </c>
      <c r="R109" s="2" t="n">
        <v>8507</v>
      </c>
      <c r="S109" s="2" t="n">
        <v>-508</v>
      </c>
      <c r="T109" s="2" t="n">
        <v>-3.42</v>
      </c>
      <c r="U109" s="19" t="n">
        <f aca="false">DEGREES(ATAN(S109/R109))</f>
        <v>-3.41738952994396</v>
      </c>
      <c r="V109" s="17" t="n">
        <f aca="false">T109-(J109+N109)/2</f>
        <v>-3.685</v>
      </c>
      <c r="W109" s="19" t="n">
        <f aca="false">U109-(K109+O109)/2</f>
        <v>-3.6827186070951</v>
      </c>
      <c r="X109" s="26"/>
    </row>
    <row r="110" customFormat="false" ht="12.8" hidden="false" customHeight="false" outlineLevel="0" collapsed="false">
      <c r="A110" s="27" t="s">
        <v>100</v>
      </c>
      <c r="B110" s="2" t="s">
        <v>87</v>
      </c>
      <c r="C110" s="2" t="n">
        <v>600</v>
      </c>
      <c r="D110" s="2" t="n">
        <v>9769</v>
      </c>
      <c r="E110" s="2" t="n">
        <v>9785</v>
      </c>
      <c r="F110" s="17" t="n">
        <f aca="false">(D110+E110)/2/C110</f>
        <v>16.295</v>
      </c>
      <c r="G110" s="17" t="n">
        <f aca="false">(H110+L110)/2/C110</f>
        <v>22.8533333333333</v>
      </c>
      <c r="H110" s="2" t="n">
        <v>13714</v>
      </c>
      <c r="I110" s="2" t="n">
        <v>71</v>
      </c>
      <c r="J110" s="4" t="n">
        <v>0.3</v>
      </c>
      <c r="K110" s="19" t="n">
        <f aca="false">DEGREES(ATAN(I110/H110))</f>
        <v>0.296628554814332</v>
      </c>
      <c r="L110" s="2" t="n">
        <v>13710</v>
      </c>
      <c r="M110" s="2" t="n">
        <v>56</v>
      </c>
      <c r="N110" s="4" t="n">
        <v>0.23</v>
      </c>
      <c r="O110" s="19" t="n">
        <f aca="false">DEGREES(ATAN(M110/L110))</f>
        <v>0.23402959948794</v>
      </c>
      <c r="P110" s="5" t="n">
        <v>-4.66666667</v>
      </c>
      <c r="Q110" s="6" t="n">
        <v>51.66666667</v>
      </c>
      <c r="R110" s="2" t="n">
        <v>8578</v>
      </c>
      <c r="S110" s="2" t="n">
        <v>-530</v>
      </c>
      <c r="T110" s="2" t="n">
        <v>-3.54</v>
      </c>
      <c r="U110" s="19" t="n">
        <f aca="false">DEGREES(ATAN(S110/R110))</f>
        <v>-3.53558051410992</v>
      </c>
      <c r="V110" s="17" t="n">
        <f aca="false">T110-(J110+N110)/2</f>
        <v>-3.805</v>
      </c>
      <c r="W110" s="19" t="n">
        <f aca="false">U110-(K110+O110)/2</f>
        <v>-3.80090959126106</v>
      </c>
      <c r="X110" s="26"/>
    </row>
    <row r="111" customFormat="false" ht="12.8" hidden="false" customHeight="false" outlineLevel="0" collapsed="false">
      <c r="A111" s="27" t="s">
        <v>101</v>
      </c>
      <c r="B111" s="2" t="n">
        <v>1917</v>
      </c>
      <c r="C111" s="2" t="n">
        <v>600</v>
      </c>
      <c r="D111" s="2" t="n">
        <v>9883</v>
      </c>
      <c r="E111" s="2" t="n">
        <v>9885</v>
      </c>
      <c r="F111" s="17" t="n">
        <f aca="false">(D111+E111)/2/C111</f>
        <v>16.4733333333333</v>
      </c>
      <c r="G111" s="22" t="n">
        <f aca="false">(H111+L111)/2/C111</f>
        <v>23.0583333333333</v>
      </c>
      <c r="H111" s="2" t="n">
        <v>13819</v>
      </c>
      <c r="I111" s="2" t="n">
        <v>41</v>
      </c>
      <c r="J111" s="4" t="n">
        <v>0.17</v>
      </c>
      <c r="K111" s="19" t="n">
        <f aca="false">DEGREES(ATAN(I111/H111))</f>
        <v>0.169992044808503</v>
      </c>
      <c r="L111" s="2" t="n">
        <v>13851</v>
      </c>
      <c r="M111" s="2" t="n">
        <v>39</v>
      </c>
      <c r="N111" s="4" t="n">
        <v>0.16</v>
      </c>
      <c r="O111" s="19" t="n">
        <f aca="false">DEGREES(ATAN(M111/L111))</f>
        <v>0.161326221634613</v>
      </c>
      <c r="P111" s="5" t="n">
        <v>2.66666667</v>
      </c>
      <c r="Q111" s="6" t="n">
        <v>52</v>
      </c>
      <c r="R111" s="2" t="n">
        <v>8594</v>
      </c>
      <c r="S111" s="2" t="n">
        <v>351</v>
      </c>
      <c r="T111" s="2" t="n">
        <v>2.34</v>
      </c>
      <c r="U111" s="19" t="n">
        <f aca="false">DEGREES(ATAN(S111/R111))</f>
        <v>2.33880003081924</v>
      </c>
      <c r="V111" s="17" t="n">
        <f aca="false">T111-(J111+N111)/2</f>
        <v>2.175</v>
      </c>
      <c r="W111" s="19" t="n">
        <f aca="false">U111-(K111+O111)/2</f>
        <v>2.17314089759768</v>
      </c>
      <c r="X111" s="26"/>
    </row>
    <row r="112" customFormat="false" ht="12.8" hidden="false" customHeight="false" outlineLevel="0" collapsed="false">
      <c r="A112" s="27" t="s">
        <v>102</v>
      </c>
      <c r="B112" s="2" t="s">
        <v>70</v>
      </c>
      <c r="C112" s="2" t="n">
        <v>600</v>
      </c>
      <c r="D112" s="2" t="n">
        <v>9793</v>
      </c>
      <c r="E112" s="2" t="n">
        <v>9787</v>
      </c>
      <c r="F112" s="17" t="n">
        <f aca="false">(D112+E112)/2/C112</f>
        <v>16.3166666666667</v>
      </c>
      <c r="G112" s="17" t="n">
        <f aca="false">(H112+L112)/2/C112</f>
        <v>22.7575</v>
      </c>
      <c r="H112" s="2" t="n">
        <v>13642</v>
      </c>
      <c r="I112" s="2" t="n">
        <v>227</v>
      </c>
      <c r="J112" s="4" t="n">
        <v>0.95</v>
      </c>
      <c r="K112" s="19" t="n">
        <f aca="false">DEGREES(ATAN(I112/H112))</f>
        <v>0.953301697514749</v>
      </c>
      <c r="L112" s="2" t="n">
        <v>13667</v>
      </c>
      <c r="M112" s="2" t="n">
        <v>234</v>
      </c>
      <c r="N112" s="4" t="n">
        <v>0.98</v>
      </c>
      <c r="O112" s="19" t="n">
        <f aca="false">DEGREES(ATAN(M112/L112))</f>
        <v>0.980895773917545</v>
      </c>
      <c r="P112" s="5" t="n">
        <v>4.66666667</v>
      </c>
      <c r="Q112" s="6" t="n">
        <v>52</v>
      </c>
      <c r="R112" s="2" t="n">
        <v>8465</v>
      </c>
      <c r="S112" s="2" t="n">
        <v>671</v>
      </c>
      <c r="T112" s="2" t="n">
        <v>4.53</v>
      </c>
      <c r="U112" s="19" t="n">
        <f aca="false">DEGREES(ATAN(S112/R112))</f>
        <v>4.53222069475962</v>
      </c>
      <c r="V112" s="17" t="n">
        <f aca="false">T112-(J112+N112)/2</f>
        <v>3.565</v>
      </c>
      <c r="W112" s="19" t="n">
        <f aca="false">U112-(K112+O112)/2</f>
        <v>3.56512195904347</v>
      </c>
      <c r="X112" s="25" t="s">
        <v>71</v>
      </c>
    </row>
    <row r="113" customFormat="false" ht="12.8" hidden="false" customHeight="false" outlineLevel="0" collapsed="false">
      <c r="A113" s="27" t="s">
        <v>102</v>
      </c>
      <c r="B113" s="2" t="s">
        <v>70</v>
      </c>
      <c r="C113" s="2" t="n">
        <v>600</v>
      </c>
      <c r="D113" s="2" t="n">
        <v>9793</v>
      </c>
      <c r="E113" s="2" t="n">
        <v>9787</v>
      </c>
      <c r="F113" s="17" t="n">
        <f aca="false">(D113+E113)/2/C113</f>
        <v>16.3166666666667</v>
      </c>
      <c r="G113" s="17" t="n">
        <f aca="false">(H113+L113)/2/C113</f>
        <v>22.7575</v>
      </c>
      <c r="H113" s="2" t="n">
        <v>13642</v>
      </c>
      <c r="I113" s="2" t="n">
        <v>227</v>
      </c>
      <c r="J113" s="4" t="n">
        <v>0.95</v>
      </c>
      <c r="K113" s="19" t="n">
        <f aca="false">DEGREES(ATAN(I113/H113))</f>
        <v>0.953301697514749</v>
      </c>
      <c r="L113" s="2" t="n">
        <v>13667</v>
      </c>
      <c r="M113" s="2" t="n">
        <v>234</v>
      </c>
      <c r="N113" s="4" t="n">
        <v>0.98</v>
      </c>
      <c r="O113" s="19" t="n">
        <f aca="false">DEGREES(ATAN(M113/L113))</f>
        <v>0.980895773917545</v>
      </c>
      <c r="P113" s="5" t="n">
        <v>5</v>
      </c>
      <c r="Q113" s="6" t="n">
        <v>52</v>
      </c>
      <c r="R113" s="2" t="n">
        <v>8466</v>
      </c>
      <c r="S113" s="2" t="n">
        <v>725</v>
      </c>
      <c r="T113" s="2" t="n">
        <v>4.89</v>
      </c>
      <c r="U113" s="19" t="n">
        <f aca="false">DEGREES(ATAN(S113/R113))</f>
        <v>4.89467748175837</v>
      </c>
      <c r="V113" s="17" t="n">
        <f aca="false">T113-(J113+N113)/2</f>
        <v>3.925</v>
      </c>
      <c r="W113" s="19" t="n">
        <f aca="false">U113-(K113+O113)/2</f>
        <v>3.92757874604223</v>
      </c>
      <c r="X113" s="25" t="s">
        <v>71</v>
      </c>
    </row>
    <row r="114" customFormat="false" ht="12.8" hidden="false" customHeight="false" outlineLevel="0" collapsed="false">
      <c r="A114" s="27" t="s">
        <v>102</v>
      </c>
      <c r="B114" s="2" t="s">
        <v>70</v>
      </c>
      <c r="C114" s="2" t="n">
        <v>600</v>
      </c>
      <c r="D114" s="2" t="n">
        <v>9793</v>
      </c>
      <c r="E114" s="2" t="n">
        <v>9787</v>
      </c>
      <c r="F114" s="17" t="n">
        <f aca="false">(D114+E114)/2/C114</f>
        <v>16.3166666666667</v>
      </c>
      <c r="G114" s="17" t="n">
        <f aca="false">(H114+L114)/2/C114</f>
        <v>22.7575</v>
      </c>
      <c r="H114" s="2" t="n">
        <v>13642</v>
      </c>
      <c r="I114" s="2" t="n">
        <v>227</v>
      </c>
      <c r="J114" s="4" t="n">
        <v>0.95</v>
      </c>
      <c r="K114" s="19" t="n">
        <f aca="false">DEGREES(ATAN(I114/H114))</f>
        <v>0.953301697514749</v>
      </c>
      <c r="L114" s="2" t="n">
        <v>13667</v>
      </c>
      <c r="M114" s="2" t="n">
        <v>234</v>
      </c>
      <c r="N114" s="4" t="n">
        <v>0.98</v>
      </c>
      <c r="O114" s="19" t="n">
        <f aca="false">DEGREES(ATAN(M114/L114))</f>
        <v>0.980895773917545</v>
      </c>
      <c r="P114" s="5" t="n">
        <v>4.66666667</v>
      </c>
      <c r="Q114" s="6" t="n">
        <v>51.66666667</v>
      </c>
      <c r="R114" s="2" t="n">
        <v>8535</v>
      </c>
      <c r="S114" s="2" t="n">
        <v>696</v>
      </c>
      <c r="T114" s="2" t="n">
        <v>4.66</v>
      </c>
      <c r="U114" s="19" t="n">
        <f aca="false">DEGREES(ATAN(S114/R114))</f>
        <v>4.66195895823981</v>
      </c>
      <c r="V114" s="17" t="n">
        <f aca="false">T114-(J114+N114)/2</f>
        <v>3.695</v>
      </c>
      <c r="W114" s="19" t="n">
        <f aca="false">U114-(K114+O114)/2</f>
        <v>3.69486022252366</v>
      </c>
      <c r="X114" s="25" t="s">
        <v>71</v>
      </c>
    </row>
    <row r="115" customFormat="false" ht="12.8" hidden="false" customHeight="false" outlineLevel="0" collapsed="false">
      <c r="A115" s="27" t="s">
        <v>103</v>
      </c>
      <c r="B115" s="2" t="s">
        <v>104</v>
      </c>
      <c r="C115" s="2" t="n">
        <v>600</v>
      </c>
      <c r="D115" s="2" t="n">
        <v>9912</v>
      </c>
      <c r="E115" s="2" t="n">
        <v>9901</v>
      </c>
      <c r="F115" s="22" t="n">
        <f aca="false">(D115+E115)/2/C115</f>
        <v>16.5108333333333</v>
      </c>
      <c r="G115" s="22" t="n">
        <f aca="false">(H115+L115)/2/C115</f>
        <v>23.0675</v>
      </c>
      <c r="H115" s="2" t="n">
        <v>13820</v>
      </c>
      <c r="I115" s="2" t="n">
        <v>56</v>
      </c>
      <c r="J115" s="4" t="n">
        <v>0.23</v>
      </c>
      <c r="K115" s="19" t="n">
        <f aca="false">DEGREES(ATAN(I115/H115))</f>
        <v>0.232166866273543</v>
      </c>
      <c r="L115" s="2" t="n">
        <v>13861</v>
      </c>
      <c r="M115" s="2" t="n">
        <v>69</v>
      </c>
      <c r="N115" s="4" t="n">
        <v>0.29</v>
      </c>
      <c r="O115" s="19" t="n">
        <f aca="false">DEGREES(ATAN(M115/L115))</f>
        <v>0.285215794758583</v>
      </c>
      <c r="P115" s="5" t="n">
        <v>9</v>
      </c>
      <c r="Q115" s="6" t="n">
        <v>51.66666667</v>
      </c>
      <c r="R115" s="2" t="n">
        <v>8605</v>
      </c>
      <c r="S115" s="2" t="n">
        <v>1107</v>
      </c>
      <c r="T115" s="2" t="n">
        <v>7.33</v>
      </c>
      <c r="U115" s="19" t="n">
        <f aca="false">DEGREES(ATAN(S115/R115))</f>
        <v>7.33061743157804</v>
      </c>
      <c r="V115" s="17" t="n">
        <f aca="false">T115-(J115+N115)/2</f>
        <v>7.07</v>
      </c>
      <c r="W115" s="19" t="n">
        <f aca="false">U115-(K115+O115)/2</f>
        <v>7.07192610106197</v>
      </c>
      <c r="X115" s="26"/>
    </row>
    <row r="116" customFormat="false" ht="12.8" hidden="false" customHeight="false" outlineLevel="0" collapsed="false">
      <c r="A116" s="27" t="s">
        <v>105</v>
      </c>
      <c r="B116" s="2" t="n">
        <v>1912</v>
      </c>
      <c r="C116" s="2" t="n">
        <v>400</v>
      </c>
      <c r="D116" s="2" t="n">
        <v>6534</v>
      </c>
      <c r="E116" s="2" t="n">
        <v>6536</v>
      </c>
      <c r="F116" s="17" t="n">
        <f aca="false">(D116+E116)/2/C116</f>
        <v>16.3375</v>
      </c>
      <c r="G116" s="17" t="n">
        <f aca="false">(H116+L116)/2/C116</f>
        <v>22.74625</v>
      </c>
      <c r="H116" s="2" t="n">
        <v>9090</v>
      </c>
      <c r="I116" s="2" t="n">
        <v>2</v>
      </c>
      <c r="J116" s="4" t="n">
        <v>0.01</v>
      </c>
      <c r="K116" s="19" t="n">
        <f aca="false">DEGREES(ATAN(I116/H116))</f>
        <v>0.0126063319226679</v>
      </c>
      <c r="L116" s="2" t="n">
        <v>9107</v>
      </c>
      <c r="M116" s="2" t="n">
        <v>-1</v>
      </c>
      <c r="N116" s="4" t="n">
        <v>-0.01</v>
      </c>
      <c r="O116" s="19" t="n">
        <f aca="false">DEGREES(ATAN(M116/L116))</f>
        <v>-0.0062913999432091</v>
      </c>
      <c r="P116" s="5" t="n">
        <v>-8</v>
      </c>
      <c r="Q116" s="6" t="n">
        <v>51.33333333</v>
      </c>
      <c r="R116" s="2" t="n">
        <v>5700</v>
      </c>
      <c r="S116" s="2" t="n">
        <v>-633</v>
      </c>
      <c r="T116" s="2" t="n">
        <v>-6.34</v>
      </c>
      <c r="U116" s="19" t="n">
        <f aca="false">DEGREES(ATAN(S116/R116))</f>
        <v>-6.33688195563498</v>
      </c>
      <c r="V116" s="17" t="n">
        <f aca="false">T116-(J116+N116)/2</f>
        <v>-6.34</v>
      </c>
      <c r="W116" s="19" t="n">
        <f aca="false">U116-(K116+O116)/2</f>
        <v>-6.34003942162471</v>
      </c>
      <c r="X116" s="26"/>
    </row>
    <row r="117" customFormat="false" ht="12.8" hidden="false" customHeight="false" outlineLevel="0" collapsed="false">
      <c r="A117" s="27" t="s">
        <v>105</v>
      </c>
      <c r="B117" s="2" t="n">
        <v>1912</v>
      </c>
      <c r="C117" s="2" t="n">
        <v>400</v>
      </c>
      <c r="D117" s="2" t="n">
        <v>6534</v>
      </c>
      <c r="E117" s="2" t="n">
        <v>6536</v>
      </c>
      <c r="F117" s="17" t="n">
        <f aca="false">(D117+E117)/2/C117</f>
        <v>16.3375</v>
      </c>
      <c r="G117" s="17" t="n">
        <f aca="false">(H117+L117)/2/C117</f>
        <v>22.74625</v>
      </c>
      <c r="H117" s="2" t="n">
        <v>9090</v>
      </c>
      <c r="I117" s="2" t="n">
        <v>2</v>
      </c>
      <c r="J117" s="4" t="n">
        <v>0.01</v>
      </c>
      <c r="K117" s="19" t="n">
        <f aca="false">DEGREES(ATAN(I117/H117))</f>
        <v>0.0126063319226679</v>
      </c>
      <c r="L117" s="2" t="n">
        <v>9107</v>
      </c>
      <c r="M117" s="2" t="n">
        <v>-1</v>
      </c>
      <c r="N117" s="4" t="n">
        <v>-0.01</v>
      </c>
      <c r="O117" s="19" t="n">
        <f aca="false">DEGREES(ATAN(M117/L117))</f>
        <v>-0.0062913999432091</v>
      </c>
      <c r="P117" s="5" t="n">
        <v>-8</v>
      </c>
      <c r="Q117" s="6" t="n">
        <v>51</v>
      </c>
      <c r="R117" s="2" t="n">
        <v>5759</v>
      </c>
      <c r="S117" s="2" t="n">
        <v>-639</v>
      </c>
      <c r="T117" s="2" t="n">
        <v>-6.33</v>
      </c>
      <c r="U117" s="19" t="n">
        <f aca="false">DEGREES(ATAN(S117/R117))</f>
        <v>-6.33145596865523</v>
      </c>
      <c r="V117" s="17" t="n">
        <f aca="false">T117-(J117+N117)/2</f>
        <v>-6.33</v>
      </c>
      <c r="W117" s="19" t="n">
        <f aca="false">U117-(K117+O117)/2</f>
        <v>-6.33461343464496</v>
      </c>
      <c r="X117" s="26"/>
    </row>
    <row r="118" customFormat="false" ht="12.8" hidden="false" customHeight="false" outlineLevel="0" collapsed="false">
      <c r="A118" s="27" t="s">
        <v>106</v>
      </c>
      <c r="B118" s="2" t="n">
        <v>1908</v>
      </c>
      <c r="C118" s="2" t="n">
        <v>600</v>
      </c>
      <c r="D118" s="2" t="n">
        <v>9915</v>
      </c>
      <c r="E118" s="2" t="n">
        <v>9916</v>
      </c>
      <c r="F118" s="22" t="n">
        <f aca="false">(D118+E118)/2/C118</f>
        <v>16.5258333333333</v>
      </c>
      <c r="G118" s="22" t="n">
        <f aca="false">(H118+L118)/2/C118</f>
        <v>23.055</v>
      </c>
      <c r="H118" s="2" t="n">
        <v>13828</v>
      </c>
      <c r="I118" s="2" t="n">
        <v>9</v>
      </c>
      <c r="J118" s="4" t="n">
        <v>0.04</v>
      </c>
      <c r="K118" s="19" t="n">
        <f aca="false">DEGREES(ATAN(I118/H118))</f>
        <v>0.0372911442583564</v>
      </c>
      <c r="L118" s="2" t="n">
        <v>13838</v>
      </c>
      <c r="M118" s="2" t="n">
        <v>9</v>
      </c>
      <c r="N118" s="4" t="n">
        <v>0.04</v>
      </c>
      <c r="O118" s="19" t="n">
        <f aca="false">DEGREES(ATAN(M118/L118))</f>
        <v>0.0372641959032917</v>
      </c>
      <c r="P118" s="5" t="n">
        <v>-2.66666667</v>
      </c>
      <c r="Q118" s="6" t="n">
        <v>51.66666667</v>
      </c>
      <c r="R118" s="2" t="n">
        <v>8643</v>
      </c>
      <c r="S118" s="2" t="n">
        <v>-325</v>
      </c>
      <c r="T118" s="2" t="n">
        <v>-2.15</v>
      </c>
      <c r="U118" s="19" t="n">
        <f aca="false">DEGREES(ATAN(S118/R118))</f>
        <v>-2.15346051813794</v>
      </c>
      <c r="V118" s="17" t="n">
        <f aca="false">T118-(J118+N118)/2</f>
        <v>-2.19</v>
      </c>
      <c r="W118" s="19" t="n">
        <f aca="false">U118-(K118+O118)/2</f>
        <v>-2.19073818821876</v>
      </c>
      <c r="X118" s="26"/>
    </row>
    <row r="119" customFormat="false" ht="12.8" hidden="false" customHeight="false" outlineLevel="0" collapsed="false">
      <c r="A119" s="27" t="s">
        <v>106</v>
      </c>
      <c r="B119" s="2" t="n">
        <v>1908</v>
      </c>
      <c r="C119" s="2" t="n">
        <v>600</v>
      </c>
      <c r="D119" s="2" t="n">
        <v>9915</v>
      </c>
      <c r="E119" s="2" t="n">
        <v>9916</v>
      </c>
      <c r="F119" s="22" t="n">
        <f aca="false">(D119+E119)/2/C119</f>
        <v>16.5258333333333</v>
      </c>
      <c r="G119" s="22" t="n">
        <f aca="false">(H119+L119)/2/C119</f>
        <v>23.055</v>
      </c>
      <c r="H119" s="2" t="n">
        <v>13828</v>
      </c>
      <c r="I119" s="2" t="n">
        <v>9</v>
      </c>
      <c r="J119" s="4" t="n">
        <v>0.04</v>
      </c>
      <c r="K119" s="19" t="n">
        <f aca="false">DEGREES(ATAN(I119/H119))</f>
        <v>0.0372911442583564</v>
      </c>
      <c r="L119" s="2" t="n">
        <v>13838</v>
      </c>
      <c r="M119" s="2" t="n">
        <v>9</v>
      </c>
      <c r="N119" s="4" t="n">
        <v>0.04</v>
      </c>
      <c r="O119" s="19" t="n">
        <f aca="false">DEGREES(ATAN(M119/L119))</f>
        <v>0.0372641959032917</v>
      </c>
      <c r="P119" s="5" t="n">
        <v>-2.66666667</v>
      </c>
      <c r="Q119" s="6" t="n">
        <v>51.33333333</v>
      </c>
      <c r="R119" s="2" t="n">
        <v>8697</v>
      </c>
      <c r="S119" s="2" t="n">
        <v>-315</v>
      </c>
      <c r="T119" s="2" t="n">
        <v>-2.07</v>
      </c>
      <c r="U119" s="19" t="n">
        <f aca="false">DEGREES(ATAN(S119/R119))</f>
        <v>-2.07431121365288</v>
      </c>
      <c r="V119" s="17" t="n">
        <f aca="false">T119-(J119+N119)/2</f>
        <v>-2.11</v>
      </c>
      <c r="W119" s="19" t="n">
        <f aca="false">U119-(K119+O119)/2</f>
        <v>-2.1115888837337</v>
      </c>
      <c r="X119" s="26"/>
    </row>
    <row r="120" customFormat="false" ht="12.8" hidden="false" customHeight="false" outlineLevel="0" collapsed="false">
      <c r="A120" s="27" t="s">
        <v>107</v>
      </c>
      <c r="B120" s="2" t="n">
        <v>1915</v>
      </c>
      <c r="C120" s="2" t="n">
        <v>600</v>
      </c>
      <c r="D120" s="2" t="n">
        <v>9867</v>
      </c>
      <c r="E120" s="2" t="n">
        <v>9859</v>
      </c>
      <c r="F120" s="17" t="n">
        <f aca="false">(D120+E120)/2/C120</f>
        <v>16.4383333333333</v>
      </c>
      <c r="G120" s="17" t="n">
        <f aca="false">(H120+L120)/2/C120</f>
        <v>22.7308333333333</v>
      </c>
      <c r="H120" s="2" t="n">
        <v>13635</v>
      </c>
      <c r="I120" s="2" t="n">
        <v>104</v>
      </c>
      <c r="J120" s="4" t="n">
        <v>0.44</v>
      </c>
      <c r="K120" s="19" t="n">
        <f aca="false">DEGREES(ATAN(I120/H120))</f>
        <v>0.437011039073244</v>
      </c>
      <c r="L120" s="2" t="n">
        <v>13642</v>
      </c>
      <c r="M120" s="2" t="n">
        <v>112</v>
      </c>
      <c r="N120" s="4" t="n">
        <v>0.47</v>
      </c>
      <c r="O120" s="19" t="n">
        <f aca="false">DEGREES(ATAN(M120/L120))</f>
        <v>0.470384337573432</v>
      </c>
      <c r="P120" s="5" t="n">
        <v>1.66666667</v>
      </c>
      <c r="Q120" s="6" t="n">
        <v>51.66666667</v>
      </c>
      <c r="R120" s="2" t="n">
        <v>8555</v>
      </c>
      <c r="S120" s="2" t="n">
        <v>271</v>
      </c>
      <c r="T120" s="2" t="n">
        <v>1.81</v>
      </c>
      <c r="U120" s="19" t="n">
        <f aca="false">DEGREES(ATAN(S120/R120))</f>
        <v>1.8143735551232</v>
      </c>
      <c r="V120" s="17" t="n">
        <f aca="false">T120-(J120+N120)/2</f>
        <v>1.355</v>
      </c>
      <c r="W120" s="19" t="n">
        <f aca="false">U120-(K120+O120)/2</f>
        <v>1.36067586679987</v>
      </c>
      <c r="X120" s="26"/>
    </row>
    <row r="121" customFormat="false" ht="12.8" hidden="false" customHeight="false" outlineLevel="0" collapsed="false">
      <c r="A121" s="27" t="s">
        <v>107</v>
      </c>
      <c r="B121" s="2" t="n">
        <v>1915</v>
      </c>
      <c r="C121" s="2" t="n">
        <v>600</v>
      </c>
      <c r="D121" s="2" t="n">
        <v>9867</v>
      </c>
      <c r="E121" s="2" t="n">
        <v>9859</v>
      </c>
      <c r="F121" s="17" t="n">
        <f aca="false">(D121+E121)/2/C121</f>
        <v>16.4383333333333</v>
      </c>
      <c r="G121" s="17" t="n">
        <f aca="false">(H121+L121)/2/C121</f>
        <v>22.7308333333333</v>
      </c>
      <c r="H121" s="2" t="n">
        <v>13635</v>
      </c>
      <c r="I121" s="2" t="n">
        <v>104</v>
      </c>
      <c r="J121" s="4" t="n">
        <v>0.44</v>
      </c>
      <c r="K121" s="19" t="n">
        <f aca="false">DEGREES(ATAN(I121/H121))</f>
        <v>0.437011039073244</v>
      </c>
      <c r="L121" s="2" t="n">
        <v>13642</v>
      </c>
      <c r="M121" s="2" t="n">
        <v>112</v>
      </c>
      <c r="N121" s="4" t="n">
        <v>0.47</v>
      </c>
      <c r="O121" s="19" t="n">
        <f aca="false">DEGREES(ATAN(M121/L121))</f>
        <v>0.470384337573432</v>
      </c>
      <c r="P121" s="5" t="n">
        <v>1.66666667</v>
      </c>
      <c r="Q121" s="6" t="n">
        <v>51.33333333</v>
      </c>
      <c r="R121" s="2" t="n">
        <v>8607</v>
      </c>
      <c r="S121" s="2" t="n">
        <v>268</v>
      </c>
      <c r="T121" s="2" t="n">
        <v>1.78</v>
      </c>
      <c r="U121" s="19" t="n">
        <f aca="false">DEGREES(ATAN(S121/R121))</f>
        <v>1.78346802319674</v>
      </c>
      <c r="V121" s="17" t="n">
        <f aca="false">T121-(J121+N121)/2</f>
        <v>1.325</v>
      </c>
      <c r="W121" s="19" t="n">
        <f aca="false">U121-(K121+O121)/2</f>
        <v>1.3297703348734</v>
      </c>
      <c r="X121" s="26"/>
    </row>
    <row r="122" customFormat="false" ht="12.8" hidden="false" customHeight="false" outlineLevel="0" collapsed="false">
      <c r="A122" s="27" t="s">
        <v>108</v>
      </c>
      <c r="B122" s="2" t="n">
        <v>1913</v>
      </c>
      <c r="C122" s="2" t="n">
        <v>600</v>
      </c>
      <c r="D122" s="2" t="n">
        <v>9898</v>
      </c>
      <c r="E122" s="2" t="n">
        <v>9889</v>
      </c>
      <c r="F122" s="17" t="n">
        <f aca="false">(D122+E122)/2/C122</f>
        <v>16.4891666666667</v>
      </c>
      <c r="G122" s="17" t="n">
        <f aca="false">(H122+L122)/2/C122</f>
        <v>22.97</v>
      </c>
      <c r="H122" s="2" t="n">
        <v>13762</v>
      </c>
      <c r="I122" s="2" t="n">
        <v>56</v>
      </c>
      <c r="J122" s="4" t="n">
        <v>0.23</v>
      </c>
      <c r="K122" s="19" t="n">
        <f aca="false">DEGREES(ATAN(I122/H122))</f>
        <v>0.23314532361354</v>
      </c>
      <c r="L122" s="2" t="n">
        <v>13802</v>
      </c>
      <c r="M122" s="2" t="n">
        <v>65</v>
      </c>
      <c r="N122" s="4" t="n">
        <v>0.27</v>
      </c>
      <c r="O122" s="19" t="n">
        <f aca="false">DEGREES(ATAN(M122/L122))</f>
        <v>0.269830324262542</v>
      </c>
      <c r="P122" s="5" t="n">
        <v>3.66666667</v>
      </c>
      <c r="Q122" s="6" t="n">
        <v>51.33333333</v>
      </c>
      <c r="R122" s="2" t="n">
        <v>8690</v>
      </c>
      <c r="S122" s="2" t="n">
        <v>475</v>
      </c>
      <c r="T122" s="2" t="n">
        <v>3.13</v>
      </c>
      <c r="U122" s="19" t="n">
        <f aca="false">DEGREES(ATAN(S122/R122))</f>
        <v>3.1287041629958</v>
      </c>
      <c r="V122" s="17" t="n">
        <f aca="false">T122-(J122+N122)/2</f>
        <v>2.88</v>
      </c>
      <c r="W122" s="19" t="n">
        <f aca="false">U122-(K122+O122)/2</f>
        <v>2.87721633905776</v>
      </c>
      <c r="X122" s="26"/>
    </row>
    <row r="123" customFormat="false" ht="12.8" hidden="false" customHeight="false" outlineLevel="0" collapsed="false">
      <c r="A123" s="27" t="s">
        <v>109</v>
      </c>
      <c r="B123" s="2" t="s">
        <v>39</v>
      </c>
      <c r="C123" s="2" t="n">
        <v>600</v>
      </c>
      <c r="D123" s="2" t="n">
        <v>9834</v>
      </c>
      <c r="E123" s="2" t="n">
        <v>9845</v>
      </c>
      <c r="F123" s="17" t="n">
        <f aca="false">(D123+E123)/2/C123</f>
        <v>16.3991666666667</v>
      </c>
      <c r="G123" s="17" t="n">
        <f aca="false">(H123+L123)/2/C123</f>
        <v>22.5733333333333</v>
      </c>
      <c r="H123" s="2" t="n">
        <v>13545</v>
      </c>
      <c r="I123" s="2" t="n">
        <v>106</v>
      </c>
      <c r="J123" s="4" t="n">
        <v>0.45</v>
      </c>
      <c r="K123" s="19" t="n">
        <f aca="false">DEGREES(ATAN(I123/H123))</f>
        <v>0.448374208215645</v>
      </c>
      <c r="L123" s="2" t="n">
        <v>13543</v>
      </c>
      <c r="M123" s="2" t="n">
        <v>93</v>
      </c>
      <c r="N123" s="4" t="n">
        <v>0.39</v>
      </c>
      <c r="O123" s="19" t="n">
        <f aca="false">DEGREES(ATAN(M123/L123))</f>
        <v>0.393444860090906</v>
      </c>
      <c r="P123" s="5" t="n">
        <v>-6.66666667</v>
      </c>
      <c r="Q123" s="6" t="n">
        <v>51</v>
      </c>
      <c r="R123" s="2" t="n">
        <v>8573</v>
      </c>
      <c r="S123" s="2" t="n">
        <v>-725</v>
      </c>
      <c r="T123" s="2" t="n">
        <v>-4.83</v>
      </c>
      <c r="U123" s="19" t="n">
        <f aca="false">DEGREES(ATAN(S123/R123))</f>
        <v>-4.83387808181577</v>
      </c>
      <c r="V123" s="17" t="n">
        <f aca="false">T123-(J123+N123)/2</f>
        <v>-5.25</v>
      </c>
      <c r="W123" s="19" t="n">
        <f aca="false">U123-(K123+O123)/2</f>
        <v>-5.25478761596905</v>
      </c>
      <c r="X123" s="26"/>
    </row>
    <row r="124" customFormat="false" ht="12.8" hidden="false" customHeight="false" outlineLevel="0" collapsed="false">
      <c r="A124" s="27" t="s">
        <v>109</v>
      </c>
      <c r="B124" s="2" t="s">
        <v>39</v>
      </c>
      <c r="C124" s="2" t="n">
        <v>600</v>
      </c>
      <c r="D124" s="2" t="n">
        <v>9834</v>
      </c>
      <c r="E124" s="2" t="n">
        <v>9845</v>
      </c>
      <c r="F124" s="17" t="n">
        <f aca="false">(D124+E124)/2/C124</f>
        <v>16.3991666666667</v>
      </c>
      <c r="G124" s="17" t="n">
        <f aca="false">(H124+L124)/2/C124</f>
        <v>22.5733333333333</v>
      </c>
      <c r="H124" s="2" t="n">
        <v>13545</v>
      </c>
      <c r="I124" s="2" t="n">
        <v>106</v>
      </c>
      <c r="J124" s="4" t="n">
        <v>0.45</v>
      </c>
      <c r="K124" s="19" t="n">
        <f aca="false">DEGREES(ATAN(I124/H124))</f>
        <v>0.448374208215645</v>
      </c>
      <c r="L124" s="2" t="n">
        <v>13543</v>
      </c>
      <c r="M124" s="2" t="n">
        <v>93</v>
      </c>
      <c r="N124" s="4" t="n">
        <v>0.39</v>
      </c>
      <c r="O124" s="19" t="n">
        <f aca="false">DEGREES(ATAN(M124/L124))</f>
        <v>0.393444860090906</v>
      </c>
      <c r="P124" s="5" t="n">
        <v>-6.66666667</v>
      </c>
      <c r="Q124" s="6" t="n">
        <v>50.66666667</v>
      </c>
      <c r="R124" s="2" t="n">
        <v>8627</v>
      </c>
      <c r="S124" s="2" t="n">
        <v>-740</v>
      </c>
      <c r="T124" s="2" t="n">
        <v>-4.9</v>
      </c>
      <c r="U124" s="19" t="n">
        <f aca="false">DEGREES(ATAN(S124/R124))</f>
        <v>-4.90267149742965</v>
      </c>
      <c r="V124" s="17" t="n">
        <f aca="false">T124-(J124+N124)/2</f>
        <v>-5.32</v>
      </c>
      <c r="W124" s="19" t="n">
        <f aca="false">U124-(K124+O124)/2</f>
        <v>-5.32358103158292</v>
      </c>
      <c r="X124" s="26"/>
    </row>
    <row r="125" customFormat="false" ht="12.8" hidden="false" customHeight="false" outlineLevel="0" collapsed="false">
      <c r="A125" s="27" t="s">
        <v>110</v>
      </c>
      <c r="B125" s="2" t="s">
        <v>111</v>
      </c>
      <c r="C125" s="2" t="n">
        <v>600</v>
      </c>
      <c r="D125" s="2" t="n">
        <v>9890</v>
      </c>
      <c r="E125" s="2" t="n">
        <v>9893</v>
      </c>
      <c r="F125" s="17" t="n">
        <f aca="false">(D125+E125)/2/C125</f>
        <v>16.4858333333333</v>
      </c>
      <c r="G125" s="22" t="n">
        <f aca="false">(H125+L125)/2/C125</f>
        <v>23.0233333333333</v>
      </c>
      <c r="H125" s="2" t="n">
        <v>13809</v>
      </c>
      <c r="I125" s="2" t="n">
        <v>-28</v>
      </c>
      <c r="J125" s="4" t="n">
        <v>-0.12</v>
      </c>
      <c r="K125" s="19" t="n">
        <f aca="false">DEGREES(ATAN(I125/H125))</f>
        <v>-0.116176379734049</v>
      </c>
      <c r="L125" s="2" t="n">
        <v>13819</v>
      </c>
      <c r="M125" s="2" t="n">
        <v>-32</v>
      </c>
      <c r="N125" s="4" t="n">
        <v>-0.13</v>
      </c>
      <c r="O125" s="19" t="n">
        <f aca="false">DEGREES(ATAN(M125/L125))</f>
        <v>-0.132676870053253</v>
      </c>
      <c r="P125" s="5" t="n">
        <v>5.66666667</v>
      </c>
      <c r="Q125" s="6" t="n">
        <v>51</v>
      </c>
      <c r="R125" s="2" t="n">
        <v>8748</v>
      </c>
      <c r="S125" s="2" t="n">
        <v>663</v>
      </c>
      <c r="T125" s="2" t="n">
        <v>4.33</v>
      </c>
      <c r="U125" s="19" t="n">
        <f aca="false">DEGREES(ATAN(S125/R125))</f>
        <v>4.33409003661337</v>
      </c>
      <c r="V125" s="17" t="n">
        <f aca="false">T125-(J125+N125)/2</f>
        <v>4.455</v>
      </c>
      <c r="W125" s="19" t="n">
        <f aca="false">U125-(K125+O125)/2</f>
        <v>4.45851666150702</v>
      </c>
      <c r="X125" s="26"/>
    </row>
    <row r="126" customFormat="false" ht="12.8" hidden="false" customHeight="false" outlineLevel="0" collapsed="false">
      <c r="A126" s="27" t="s">
        <v>110</v>
      </c>
      <c r="B126" s="2" t="s">
        <v>111</v>
      </c>
      <c r="C126" s="2" t="n">
        <v>600</v>
      </c>
      <c r="D126" s="2" t="n">
        <v>9890</v>
      </c>
      <c r="E126" s="2" t="n">
        <v>9893</v>
      </c>
      <c r="F126" s="17" t="n">
        <f aca="false">(D126+E126)/2/C126</f>
        <v>16.4858333333333</v>
      </c>
      <c r="G126" s="22" t="n">
        <f aca="false">(H126+L126)/2/C126</f>
        <v>23.0233333333333</v>
      </c>
      <c r="H126" s="2" t="n">
        <v>13809</v>
      </c>
      <c r="I126" s="2" t="n">
        <v>-28</v>
      </c>
      <c r="J126" s="4" t="n">
        <v>-0.12</v>
      </c>
      <c r="K126" s="19" t="n">
        <f aca="false">DEGREES(ATAN(I126/H126))</f>
        <v>-0.116176379734049</v>
      </c>
      <c r="L126" s="2" t="n">
        <v>13819</v>
      </c>
      <c r="M126" s="2" t="n">
        <v>-32</v>
      </c>
      <c r="N126" s="4" t="n">
        <v>-0.13</v>
      </c>
      <c r="O126" s="19" t="n">
        <f aca="false">DEGREES(ATAN(M126/L126))</f>
        <v>-0.132676870053253</v>
      </c>
      <c r="P126" s="5" t="n">
        <v>5.66666667</v>
      </c>
      <c r="Q126" s="6" t="n">
        <v>50.66666667</v>
      </c>
      <c r="R126" s="2" t="n">
        <v>8812</v>
      </c>
      <c r="S126" s="2" t="n">
        <v>674</v>
      </c>
      <c r="T126" s="2" t="n">
        <v>4.37</v>
      </c>
      <c r="U126" s="19" t="n">
        <f aca="false">DEGREES(ATAN(S126/R126))</f>
        <v>4.37384387104293</v>
      </c>
      <c r="V126" s="17" t="n">
        <f aca="false">T126-(J126+N126)/2</f>
        <v>4.495</v>
      </c>
      <c r="W126" s="19" t="n">
        <f aca="false">U126-(K126+O126)/2</f>
        <v>4.49827049593658</v>
      </c>
      <c r="X126" s="26"/>
    </row>
    <row r="127" customFormat="false" ht="12.8" hidden="false" customHeight="false" outlineLevel="0" collapsed="false">
      <c r="A127" s="27" t="s">
        <v>112</v>
      </c>
      <c r="B127" s="2" t="s">
        <v>41</v>
      </c>
      <c r="C127" s="2" t="n">
        <v>600</v>
      </c>
      <c r="D127" s="2" t="n">
        <v>9901</v>
      </c>
      <c r="E127" s="2" t="n">
        <v>9910</v>
      </c>
      <c r="F127" s="22" t="n">
        <f aca="false">(D127+E127)/2/C127</f>
        <v>16.5091666666667</v>
      </c>
      <c r="G127" s="17" t="n">
        <f aca="false">(H127+L127)/2/C127</f>
        <v>22.9733333333333</v>
      </c>
      <c r="H127" s="2" t="n">
        <v>13761</v>
      </c>
      <c r="I127" s="2" t="n">
        <v>-3</v>
      </c>
      <c r="J127" s="4" t="n">
        <v>-0.01</v>
      </c>
      <c r="K127" s="19" t="n">
        <f aca="false">DEGREES(ATAN(I127/H127))</f>
        <v>-0.0124909044267231</v>
      </c>
      <c r="L127" s="2" t="n">
        <v>13807</v>
      </c>
      <c r="M127" s="2" t="n">
        <v>-12</v>
      </c>
      <c r="N127" s="4" t="n">
        <v>-0.05</v>
      </c>
      <c r="O127" s="19" t="n">
        <f aca="false">DEGREES(ATAN(M127/L127))</f>
        <v>-0.0497971450016206</v>
      </c>
      <c r="P127" s="5" t="n">
        <v>-5.66666667</v>
      </c>
      <c r="Q127" s="6" t="n">
        <v>50.33333333</v>
      </c>
      <c r="R127" s="2" t="n">
        <v>8817</v>
      </c>
      <c r="S127" s="2" t="n">
        <v>-708</v>
      </c>
      <c r="T127" s="2" t="n">
        <v>-4.59</v>
      </c>
      <c r="U127" s="19" t="n">
        <f aca="false">DEGREES(ATAN(S127/R127))</f>
        <v>-4.59096734847914</v>
      </c>
      <c r="V127" s="17" t="n">
        <f aca="false">T127-(J127+N127)/2</f>
        <v>-4.56</v>
      </c>
      <c r="W127" s="19" t="n">
        <f aca="false">U127-(K127+O127)/2</f>
        <v>-4.55982332376496</v>
      </c>
      <c r="X127" s="26"/>
    </row>
    <row r="128" customFormat="false" ht="12.8" hidden="false" customHeight="false" outlineLevel="0" collapsed="false">
      <c r="A128" s="27" t="s">
        <v>113</v>
      </c>
      <c r="C128" s="2" t="n">
        <v>600</v>
      </c>
      <c r="D128" s="2" t="n">
        <v>9694</v>
      </c>
      <c r="E128" s="2" t="n">
        <v>9701</v>
      </c>
      <c r="F128" s="17" t="n">
        <f aca="false">(D128+E128)/2/C128</f>
        <v>16.1625</v>
      </c>
      <c r="G128" s="17" t="n">
        <f aca="false">(H128+L128)/2/C128</f>
        <v>22.8066666666667</v>
      </c>
      <c r="H128" s="2" t="n">
        <v>13683</v>
      </c>
      <c r="I128" s="2" t="n">
        <v>252</v>
      </c>
      <c r="J128" s="4" t="n">
        <v>1.06</v>
      </c>
      <c r="K128" s="19" t="n">
        <f aca="false">DEGREES(ATAN(I128/H128))</f>
        <v>1.05509788187666</v>
      </c>
      <c r="L128" s="2" t="n">
        <v>13685</v>
      </c>
      <c r="M128" s="2" t="n">
        <v>245</v>
      </c>
      <c r="N128" s="4" t="n">
        <v>1.03</v>
      </c>
      <c r="O128" s="19" t="n">
        <f aca="false">DEGREES(ATAN(M128/L128))</f>
        <v>1.02564607596516</v>
      </c>
      <c r="P128" s="5" t="n">
        <v>7.66666667</v>
      </c>
      <c r="Q128" s="6" t="n">
        <v>50.33333333</v>
      </c>
      <c r="R128" s="2" t="n">
        <v>8751</v>
      </c>
      <c r="S128" s="2" t="n">
        <v>1091</v>
      </c>
      <c r="T128" s="2" t="n">
        <v>7.11</v>
      </c>
      <c r="U128" s="19" t="n">
        <f aca="false">DEGREES(ATAN(S128/R128))</f>
        <v>7.1064815891607</v>
      </c>
      <c r="V128" s="17" t="n">
        <f aca="false">T128-(J128+N128)/2</f>
        <v>6.065</v>
      </c>
      <c r="W128" s="19" t="n">
        <f aca="false">U128-(K128+O128)/2</f>
        <v>6.06610961023978</v>
      </c>
      <c r="X128" s="25" t="s">
        <v>71</v>
      </c>
    </row>
    <row r="129" customFormat="false" ht="12.8" hidden="false" customHeight="false" outlineLevel="0" collapsed="false">
      <c r="A129" s="27" t="s">
        <v>114</v>
      </c>
      <c r="B129" s="2" t="s">
        <v>115</v>
      </c>
      <c r="C129" s="2" t="n">
        <v>600</v>
      </c>
      <c r="D129" s="2" t="n">
        <v>9830</v>
      </c>
      <c r="E129" s="2" t="n">
        <v>9825</v>
      </c>
      <c r="F129" s="17" t="n">
        <f aca="false">(D129+E129)/2/C129</f>
        <v>16.3791666666667</v>
      </c>
      <c r="G129" s="17" t="n">
        <f aca="false">(H129+L129)/2/C129</f>
        <v>22.6158333333333</v>
      </c>
      <c r="H129" s="2" t="n">
        <v>13578</v>
      </c>
      <c r="I129" s="2" t="n">
        <v>-40</v>
      </c>
      <c r="J129" s="4" t="n">
        <v>-0.17</v>
      </c>
      <c r="K129" s="19" t="n">
        <f aca="false">DEGREES(ATAN(I129/H129))</f>
        <v>-0.168789552998645</v>
      </c>
      <c r="L129" s="2" t="n">
        <v>13561</v>
      </c>
      <c r="M129" s="2" t="n">
        <v>-36</v>
      </c>
      <c r="N129" s="4" t="n">
        <v>-0.15</v>
      </c>
      <c r="O129" s="19" t="n">
        <f aca="false">DEGREES(ATAN(M129/L129))</f>
        <v>-0.152101114750989</v>
      </c>
      <c r="P129" s="5" t="n">
        <v>-4.66666667</v>
      </c>
      <c r="Q129" s="6" t="n">
        <v>50</v>
      </c>
      <c r="R129" s="2" t="n">
        <v>8802</v>
      </c>
      <c r="S129" s="2" t="n">
        <v>-598</v>
      </c>
      <c r="T129" s="2" t="n">
        <v>-3.89</v>
      </c>
      <c r="U129" s="19" t="n">
        <f aca="false">DEGREES(ATAN(S129/R129))</f>
        <v>-3.88665140793968</v>
      </c>
      <c r="V129" s="17" t="n">
        <f aca="false">T129-(J129+N129)/2</f>
        <v>-3.73</v>
      </c>
      <c r="W129" s="19" t="n">
        <f aca="false">U129-(K129+O129)/2</f>
        <v>-3.72620607406486</v>
      </c>
      <c r="X129" s="26"/>
    </row>
    <row r="130" customFormat="false" ht="12.8" hidden="false" customHeight="false" outlineLevel="0" collapsed="false">
      <c r="A130" s="27" t="s">
        <v>116</v>
      </c>
      <c r="B130" s="2" t="s">
        <v>30</v>
      </c>
      <c r="C130" s="2" t="n">
        <v>600</v>
      </c>
      <c r="D130" s="2" t="n">
        <v>9873</v>
      </c>
      <c r="E130" s="2" t="n">
        <v>9868</v>
      </c>
      <c r="F130" s="17" t="n">
        <f aca="false">(D130+E130)/2/C130</f>
        <v>16.4508333333333</v>
      </c>
      <c r="G130" s="17" t="n">
        <f aca="false">(H130+L130)/2/C130</f>
        <v>22.7725</v>
      </c>
      <c r="H130" s="2" t="n">
        <v>13683</v>
      </c>
      <c r="I130" s="2" t="n">
        <v>-7</v>
      </c>
      <c r="J130" s="4" t="n">
        <v>-0.03</v>
      </c>
      <c r="K130" s="19" t="n">
        <f aca="false">DEGREES(ATAN(I130/H130))</f>
        <v>-0.0293115852958033</v>
      </c>
      <c r="L130" s="2" t="n">
        <v>13644</v>
      </c>
      <c r="M130" s="2" t="n">
        <v>-2</v>
      </c>
      <c r="N130" s="4" t="n">
        <v>-0.01</v>
      </c>
      <c r="O130" s="19" t="n">
        <f aca="false">DEGREES(ATAN(M130/L130))</f>
        <v>-0.00839867767556583</v>
      </c>
      <c r="P130" s="5" t="n">
        <v>9.66666667</v>
      </c>
      <c r="Q130" s="6" t="n">
        <v>49.66666667</v>
      </c>
      <c r="R130" s="2" t="n">
        <v>8860</v>
      </c>
      <c r="S130" s="2" t="n">
        <v>1199</v>
      </c>
      <c r="T130" s="2" t="n">
        <v>7.71</v>
      </c>
      <c r="U130" s="19" t="n">
        <f aca="false">DEGREES(ATAN(S130/R130))</f>
        <v>7.70686499903069</v>
      </c>
      <c r="V130" s="17" t="n">
        <f aca="false">T130-(J130+N130)/2</f>
        <v>7.73</v>
      </c>
      <c r="W130" s="19" t="n">
        <f aca="false">U130-(K130+O130)/2</f>
        <v>7.72572013051637</v>
      </c>
      <c r="X130" s="26"/>
    </row>
    <row r="131" customFormat="false" ht="12.8" hidden="false" customHeight="false" outlineLevel="0" collapsed="false">
      <c r="A131" s="27" t="s">
        <v>117</v>
      </c>
      <c r="B131" s="2" t="s">
        <v>115</v>
      </c>
      <c r="C131" s="2" t="n">
        <v>600</v>
      </c>
      <c r="D131" s="2" t="n">
        <v>9677</v>
      </c>
      <c r="E131" s="2" t="n">
        <v>9690</v>
      </c>
      <c r="F131" s="17" t="n">
        <f aca="false">(D131+E131)/2/C131</f>
        <v>16.1391666666667</v>
      </c>
      <c r="G131" s="17" t="n">
        <f aca="false">(H131+L131)/2/C131</f>
        <v>22.8391666666667</v>
      </c>
      <c r="H131" s="2" t="n">
        <v>13716</v>
      </c>
      <c r="I131" s="2" t="n">
        <v>127</v>
      </c>
      <c r="J131" s="4" t="n">
        <v>0.53</v>
      </c>
      <c r="K131" s="19" t="n">
        <f aca="false">DEGREES(ATAN(I131/H131))</f>
        <v>0.53050131667381</v>
      </c>
      <c r="L131" s="2" t="n">
        <v>13691</v>
      </c>
      <c r="M131" s="2" t="n">
        <v>113</v>
      </c>
      <c r="N131" s="4" t="n">
        <v>0.47</v>
      </c>
      <c r="O131" s="19" t="n">
        <f aca="false">DEGREES(ATAN(M131/L131))</f>
        <v>0.47288555068217</v>
      </c>
      <c r="P131" s="5" t="n">
        <v>-4.66666667</v>
      </c>
      <c r="Q131" s="6" t="n">
        <v>49.66666667</v>
      </c>
      <c r="R131" s="2" t="n">
        <v>8948</v>
      </c>
      <c r="S131" s="2" t="n">
        <v>-478</v>
      </c>
      <c r="T131" s="2" t="n">
        <v>-3.06</v>
      </c>
      <c r="U131" s="19" t="n">
        <f aca="false">DEGREES(ATAN(S131/R131))</f>
        <v>-3.05782025023181</v>
      </c>
      <c r="V131" s="17" t="n">
        <f aca="false">T131-(J131+N131)/2</f>
        <v>-3.56</v>
      </c>
      <c r="W131" s="19" t="n">
        <f aca="false">U131-(K131+O131)/2</f>
        <v>-3.5595136839098</v>
      </c>
      <c r="X131" s="26"/>
    </row>
    <row r="132" customFormat="false" ht="12.8" hidden="false" customHeight="false" outlineLevel="0" collapsed="false">
      <c r="A132" s="27" t="s">
        <v>117</v>
      </c>
      <c r="B132" s="2" t="s">
        <v>115</v>
      </c>
      <c r="C132" s="2" t="n">
        <v>600</v>
      </c>
      <c r="D132" s="2" t="n">
        <v>9677</v>
      </c>
      <c r="E132" s="2" t="n">
        <v>9690</v>
      </c>
      <c r="F132" s="17" t="n">
        <f aca="false">(D132+E132)/2/C132</f>
        <v>16.1391666666667</v>
      </c>
      <c r="G132" s="17" t="n">
        <f aca="false">(H132+L132)/2/C132</f>
        <v>22.8391666666667</v>
      </c>
      <c r="H132" s="2" t="n">
        <v>13716</v>
      </c>
      <c r="I132" s="2" t="n">
        <v>127</v>
      </c>
      <c r="J132" s="4" t="n">
        <v>0.53</v>
      </c>
      <c r="K132" s="19" t="n">
        <f aca="false">DEGREES(ATAN(I132/H132))</f>
        <v>0.53050131667381</v>
      </c>
      <c r="L132" s="2" t="n">
        <v>13691</v>
      </c>
      <c r="M132" s="2" t="n">
        <v>113</v>
      </c>
      <c r="N132" s="4" t="n">
        <v>0.47</v>
      </c>
      <c r="O132" s="19" t="n">
        <f aca="false">DEGREES(ATAN(M132/L132))</f>
        <v>0.47288555068217</v>
      </c>
      <c r="P132" s="5" t="n">
        <v>-4.66666667</v>
      </c>
      <c r="Q132" s="6" t="n">
        <v>49.33333333</v>
      </c>
      <c r="R132" s="2" t="n">
        <v>8985</v>
      </c>
      <c r="S132" s="2" t="n">
        <v>-472</v>
      </c>
      <c r="T132" s="2" t="n">
        <v>-3.01</v>
      </c>
      <c r="U132" s="19" t="n">
        <f aca="false">DEGREES(ATAN(S132/R132))</f>
        <v>-3.00709765478753</v>
      </c>
      <c r="V132" s="17" t="n">
        <f aca="false">T132-(J132+N132)/2</f>
        <v>-3.51</v>
      </c>
      <c r="W132" s="19" t="n">
        <f aca="false">U132-(K132+O132)/2</f>
        <v>-3.50879108846552</v>
      </c>
      <c r="X132" s="26"/>
    </row>
    <row r="133" customFormat="false" ht="12.8" hidden="false" customHeight="false" outlineLevel="0" collapsed="false">
      <c r="A133" s="27" t="s">
        <v>118</v>
      </c>
      <c r="C133" s="2" t="n">
        <v>600</v>
      </c>
      <c r="D133" s="2" t="n">
        <v>9800</v>
      </c>
      <c r="E133" s="2" t="n">
        <v>9806</v>
      </c>
      <c r="F133" s="17" t="n">
        <f aca="false">(D133+E133)/2/C133</f>
        <v>16.3383333333333</v>
      </c>
      <c r="G133" s="17" t="n">
        <f aca="false">(H133+L133)/2/C133</f>
        <v>22.3558333333333</v>
      </c>
      <c r="H133" s="2" t="n">
        <v>13418</v>
      </c>
      <c r="I133" s="2" t="n">
        <v>117</v>
      </c>
      <c r="J133" s="4" t="n">
        <v>0.5</v>
      </c>
      <c r="K133" s="19" t="n">
        <f aca="false">DEGREES(ATAN(I133/H133))</f>
        <v>0.499585356587365</v>
      </c>
      <c r="L133" s="2" t="n">
        <v>13409</v>
      </c>
      <c r="M133" s="2" t="n">
        <v>109</v>
      </c>
      <c r="N133" s="4" t="n">
        <v>0.47</v>
      </c>
      <c r="O133" s="19" t="n">
        <f aca="false">DEGREES(ATAN(M133/L133))</f>
        <v>0.465739608745689</v>
      </c>
      <c r="P133" s="5" t="n">
        <v>-2.66666667</v>
      </c>
      <c r="Q133" s="6" t="n">
        <v>49.66666667</v>
      </c>
      <c r="R133" s="2" t="n">
        <v>8776</v>
      </c>
      <c r="S133" s="2" t="n">
        <v>-240</v>
      </c>
      <c r="T133" s="2" t="n">
        <v>-1.57</v>
      </c>
      <c r="U133" s="19" t="n">
        <f aca="false">DEGREES(ATAN(S133/R133))</f>
        <v>-1.56649505608273</v>
      </c>
      <c r="V133" s="17" t="n">
        <f aca="false">T133-(J133+N133)/2</f>
        <v>-2.055</v>
      </c>
      <c r="W133" s="19" t="n">
        <f aca="false">U133-(K133+O133)/2</f>
        <v>-2.04915753874926</v>
      </c>
      <c r="X133" s="26"/>
    </row>
    <row r="134" customFormat="false" ht="12.8" hidden="false" customHeight="false" outlineLevel="0" collapsed="false">
      <c r="A134" s="27" t="s">
        <v>118</v>
      </c>
      <c r="C134" s="2" t="n">
        <v>600</v>
      </c>
      <c r="D134" s="2" t="n">
        <v>9800</v>
      </c>
      <c r="E134" s="2" t="n">
        <v>9806</v>
      </c>
      <c r="F134" s="17" t="n">
        <f aca="false">(D134+E134)/2/C134</f>
        <v>16.3383333333333</v>
      </c>
      <c r="G134" s="17" t="n">
        <f aca="false">(H134+L134)/2/C134</f>
        <v>22.3558333333333</v>
      </c>
      <c r="H134" s="2" t="n">
        <v>13418</v>
      </c>
      <c r="I134" s="2" t="n">
        <v>117</v>
      </c>
      <c r="J134" s="4" t="n">
        <v>0.5</v>
      </c>
      <c r="K134" s="19" t="n">
        <f aca="false">DEGREES(ATAN(I134/H134))</f>
        <v>0.499585356587365</v>
      </c>
      <c r="L134" s="2" t="n">
        <v>13409</v>
      </c>
      <c r="M134" s="2" t="n">
        <v>109</v>
      </c>
      <c r="N134" s="4" t="n">
        <v>0.47</v>
      </c>
      <c r="O134" s="19" t="n">
        <f aca="false">DEGREES(ATAN(M134/L134))</f>
        <v>0.465739608745689</v>
      </c>
      <c r="P134" s="5" t="n">
        <v>-2.66666667</v>
      </c>
      <c r="Q134" s="6" t="n">
        <v>49.33333333</v>
      </c>
      <c r="R134" s="2" t="n">
        <v>8834</v>
      </c>
      <c r="S134" s="2" t="n">
        <v>-251</v>
      </c>
      <c r="T134" s="2" t="n">
        <v>-1.63</v>
      </c>
      <c r="U134" s="19" t="n">
        <f aca="false">DEGREES(ATAN(S134/R134))</f>
        <v>-1.6275042517386</v>
      </c>
      <c r="V134" s="17" t="n">
        <f aca="false">T134-(J134+N134)/2</f>
        <v>-2.115</v>
      </c>
      <c r="W134" s="19" t="n">
        <f aca="false">U134-(K134+O134)/2</f>
        <v>-2.11016673440513</v>
      </c>
      <c r="X134" s="26"/>
    </row>
    <row r="135" customFormat="false" ht="12.8" hidden="false" customHeight="false" outlineLevel="0" collapsed="false">
      <c r="A135" s="27" t="s">
        <v>119</v>
      </c>
      <c r="B135" s="2" t="s">
        <v>120</v>
      </c>
      <c r="C135" s="2" t="n">
        <v>600</v>
      </c>
      <c r="D135" s="2" t="n">
        <v>9709</v>
      </c>
      <c r="E135" s="2" t="n">
        <v>9756</v>
      </c>
      <c r="F135" s="17" t="n">
        <f aca="false">(D135+E135)/2/C135</f>
        <v>16.2208333333333</v>
      </c>
      <c r="G135" s="17" t="n">
        <f aca="false">(H135+L135)/2/C135</f>
        <v>22.8675</v>
      </c>
      <c r="H135" s="2" t="n">
        <v>13714</v>
      </c>
      <c r="I135" s="2" t="n">
        <v>19</v>
      </c>
      <c r="J135" s="4" t="n">
        <v>0.08</v>
      </c>
      <c r="K135" s="19" t="n">
        <f aca="false">DEGREES(ATAN(I135/H135))</f>
        <v>0.0793801308319153</v>
      </c>
      <c r="L135" s="2" t="n">
        <v>13727</v>
      </c>
      <c r="M135" s="2" t="n">
        <v>-28</v>
      </c>
      <c r="N135" s="4" t="n">
        <v>-0.12</v>
      </c>
      <c r="O135" s="19" t="n">
        <f aca="false">DEGREES(ATAN(M135/L135))</f>
        <v>-0.116870372361159</v>
      </c>
      <c r="P135" s="5" t="n">
        <v>3.66666667</v>
      </c>
      <c r="Q135" s="6" t="n">
        <v>49.66666667</v>
      </c>
      <c r="R135" s="2" t="n">
        <v>8970</v>
      </c>
      <c r="S135" s="2" t="n">
        <v>454</v>
      </c>
      <c r="T135" s="2" t="n">
        <v>2.9</v>
      </c>
      <c r="U135" s="19" t="n">
        <f aca="false">DEGREES(ATAN(S135/R135))</f>
        <v>2.8974477325925</v>
      </c>
      <c r="V135" s="17" t="n">
        <f aca="false">T135-(J135+N135)/2</f>
        <v>2.92</v>
      </c>
      <c r="W135" s="19" t="n">
        <f aca="false">U135-(K135+O135)/2</f>
        <v>2.91619285335713</v>
      </c>
      <c r="X135" s="26"/>
    </row>
    <row r="136" customFormat="false" ht="12.8" hidden="false" customHeight="false" outlineLevel="0" collapsed="false">
      <c r="A136" s="27" t="s">
        <v>119</v>
      </c>
      <c r="B136" s="2" t="s">
        <v>120</v>
      </c>
      <c r="C136" s="2" t="n">
        <v>600</v>
      </c>
      <c r="D136" s="2" t="n">
        <v>9709</v>
      </c>
      <c r="E136" s="2" t="n">
        <v>9756</v>
      </c>
      <c r="F136" s="17" t="n">
        <f aca="false">(D136+E136)/2/C136</f>
        <v>16.2208333333333</v>
      </c>
      <c r="G136" s="17" t="n">
        <f aca="false">(H136+L136)/2/C136</f>
        <v>22.8675</v>
      </c>
      <c r="H136" s="2" t="n">
        <v>13714</v>
      </c>
      <c r="I136" s="2" t="n">
        <v>19</v>
      </c>
      <c r="J136" s="4" t="n">
        <v>0.08</v>
      </c>
      <c r="K136" s="19" t="n">
        <f aca="false">DEGREES(ATAN(I136/H136))</f>
        <v>0.0793801308319153</v>
      </c>
      <c r="L136" s="2" t="n">
        <v>13727</v>
      </c>
      <c r="M136" s="2" t="n">
        <v>-28</v>
      </c>
      <c r="N136" s="4" t="n">
        <v>-0.12</v>
      </c>
      <c r="O136" s="19" t="n">
        <f aca="false">DEGREES(ATAN(M136/L136))</f>
        <v>-0.116870372361159</v>
      </c>
      <c r="P136" s="5" t="n">
        <v>3.66666667</v>
      </c>
      <c r="Q136" s="6" t="n">
        <v>49.33333333</v>
      </c>
      <c r="R136" s="2" t="n">
        <v>9037</v>
      </c>
      <c r="S136" s="2" t="n">
        <v>429</v>
      </c>
      <c r="T136" s="2" t="n">
        <v>2.72</v>
      </c>
      <c r="U136" s="19" t="n">
        <f aca="false">DEGREES(ATAN(S136/R136))</f>
        <v>2.71787655012017</v>
      </c>
      <c r="V136" s="17" t="n">
        <f aca="false">T136-(J136+N136)/2</f>
        <v>2.74</v>
      </c>
      <c r="W136" s="19" t="n">
        <f aca="false">U136-(K136+O136)/2</f>
        <v>2.73662167088479</v>
      </c>
      <c r="X136" s="26"/>
    </row>
    <row r="137" customFormat="false" ht="12.8" hidden="false" customHeight="false" outlineLevel="0" collapsed="false">
      <c r="A137" s="27" t="s">
        <v>121</v>
      </c>
      <c r="B137" s="2" t="n">
        <v>1919</v>
      </c>
      <c r="C137" s="2" t="n">
        <v>600</v>
      </c>
      <c r="D137" s="2" t="n">
        <v>9875</v>
      </c>
      <c r="E137" s="2" t="n">
        <v>9871</v>
      </c>
      <c r="F137" s="17" t="n">
        <f aca="false">(D137+E137)/2/C137</f>
        <v>16.455</v>
      </c>
      <c r="G137" s="17" t="n">
        <f aca="false">(H137+L137)/2/C137</f>
        <v>22.7733333333333</v>
      </c>
      <c r="H137" s="2" t="n">
        <v>13690</v>
      </c>
      <c r="I137" s="2" t="n">
        <v>25</v>
      </c>
      <c r="J137" s="4" t="n">
        <v>0.1</v>
      </c>
      <c r="K137" s="19" t="n">
        <f aca="false">DEGREES(ATAN(I137/H137))</f>
        <v>0.10463059865364</v>
      </c>
      <c r="L137" s="2" t="n">
        <v>13638</v>
      </c>
      <c r="M137" s="2" t="n">
        <v>29</v>
      </c>
      <c r="N137" s="4" t="n">
        <v>0.12</v>
      </c>
      <c r="O137" s="19" t="n">
        <f aca="false">DEGREES(ATAN(M137/L137))</f>
        <v>0.121834220673273</v>
      </c>
      <c r="P137" s="5" t="n">
        <v>9.66666667</v>
      </c>
      <c r="Q137" s="6" t="n">
        <v>49.33333333</v>
      </c>
      <c r="R137" s="2" t="n">
        <v>8923</v>
      </c>
      <c r="S137" s="2" t="n">
        <v>1230</v>
      </c>
      <c r="T137" s="2" t="n">
        <v>7.85</v>
      </c>
      <c r="U137" s="19" t="n">
        <f aca="false">DEGREES(ATAN(S137/R137))</f>
        <v>7.84853298612509</v>
      </c>
      <c r="V137" s="17" t="n">
        <f aca="false">T137-(J137+N137)/2</f>
        <v>7.74</v>
      </c>
      <c r="W137" s="19" t="n">
        <f aca="false">U137-(K137+O137)/2</f>
        <v>7.73530057646164</v>
      </c>
      <c r="X137" s="26"/>
    </row>
    <row r="138" customFormat="false" ht="12.8" hidden="false" customHeight="false" outlineLevel="0" collapsed="false">
      <c r="A138" s="27" t="s">
        <v>121</v>
      </c>
      <c r="B138" s="2" t="n">
        <v>1919</v>
      </c>
      <c r="C138" s="2" t="n">
        <v>600</v>
      </c>
      <c r="D138" s="2" t="n">
        <v>9875</v>
      </c>
      <c r="E138" s="2" t="n">
        <v>9871</v>
      </c>
      <c r="F138" s="17" t="n">
        <f aca="false">(D138+E138)/2/C138</f>
        <v>16.455</v>
      </c>
      <c r="G138" s="17" t="n">
        <f aca="false">(H138+L138)/2/C138</f>
        <v>22.7733333333333</v>
      </c>
      <c r="H138" s="2" t="n">
        <v>13690</v>
      </c>
      <c r="I138" s="2" t="n">
        <v>25</v>
      </c>
      <c r="J138" s="4" t="n">
        <v>0.1</v>
      </c>
      <c r="K138" s="19" t="n">
        <f aca="false">DEGREES(ATAN(I138/H138))</f>
        <v>0.10463059865364</v>
      </c>
      <c r="L138" s="2" t="n">
        <v>13638</v>
      </c>
      <c r="M138" s="2" t="n">
        <v>29</v>
      </c>
      <c r="N138" s="4" t="n">
        <v>0.12</v>
      </c>
      <c r="O138" s="19" t="n">
        <f aca="false">DEGREES(ATAN(M138/L138))</f>
        <v>0.121834220673273</v>
      </c>
      <c r="P138" s="5" t="n">
        <v>9.66666667</v>
      </c>
      <c r="Q138" s="6" t="n">
        <v>49</v>
      </c>
      <c r="R138" s="2" t="n">
        <v>8961</v>
      </c>
      <c r="S138" s="2" t="n">
        <v>1223</v>
      </c>
      <c r="T138" s="2" t="n">
        <v>7.77</v>
      </c>
      <c r="U138" s="19" t="n">
        <f aca="false">DEGREES(ATAN(S138/R138))</f>
        <v>7.77172842249204</v>
      </c>
      <c r="V138" s="17" t="n">
        <f aca="false">T138-(J138+N138)/2</f>
        <v>7.66</v>
      </c>
      <c r="W138" s="19" t="n">
        <f aca="false">U138-(K138+O138)/2</f>
        <v>7.65849601282858</v>
      </c>
      <c r="X138" s="26"/>
    </row>
    <row r="139" customFormat="false" ht="12.8" hidden="false" customHeight="false" outlineLevel="0" collapsed="false">
      <c r="A139" s="27" t="s">
        <v>122</v>
      </c>
      <c r="B139" s="2" t="s">
        <v>115</v>
      </c>
      <c r="C139" s="2" t="n">
        <v>600</v>
      </c>
      <c r="D139" s="2" t="n">
        <v>9666</v>
      </c>
      <c r="E139" s="2" t="n">
        <v>9653</v>
      </c>
      <c r="F139" s="17" t="n">
        <f aca="false">(D139+E139)/2/C139</f>
        <v>16.0991666666667</v>
      </c>
      <c r="G139" s="17" t="n">
        <f aca="false">(H139+L139)/2/C139</f>
        <v>22.81</v>
      </c>
      <c r="H139" s="2" t="n">
        <v>13709</v>
      </c>
      <c r="I139" s="2" t="n">
        <v>-42</v>
      </c>
      <c r="J139" s="4" t="n">
        <v>-0.18</v>
      </c>
      <c r="K139" s="19" t="n">
        <f aca="false">DEGREES(ATAN(I139/H139))</f>
        <v>-0.175535430052151</v>
      </c>
      <c r="L139" s="2" t="n">
        <v>13663</v>
      </c>
      <c r="M139" s="2" t="n">
        <v>-29</v>
      </c>
      <c r="N139" s="4" t="n">
        <v>-0.12</v>
      </c>
      <c r="O139" s="19" t="n">
        <f aca="false">DEGREES(ATAN(M139/L139))</f>
        <v>-0.121611294056822</v>
      </c>
      <c r="P139" s="5" t="n">
        <v>-4.66666667</v>
      </c>
      <c r="Q139" s="6" t="n">
        <v>49</v>
      </c>
      <c r="R139" s="2" t="n">
        <v>9008</v>
      </c>
      <c r="S139" s="2" t="n">
        <v>-587</v>
      </c>
      <c r="T139" s="2" t="n">
        <v>-3.73</v>
      </c>
      <c r="U139" s="19" t="n">
        <f aca="false">DEGREES(ATAN(S139/R139))</f>
        <v>-3.72836787322086</v>
      </c>
      <c r="V139" s="17" t="n">
        <f aca="false">T139-(J139+N139)/2</f>
        <v>-3.58</v>
      </c>
      <c r="W139" s="19" t="n">
        <f aca="false">U139-(K139+O139)/2</f>
        <v>-3.57979451116638</v>
      </c>
      <c r="X139" s="26"/>
    </row>
    <row r="140" customFormat="false" ht="12.8" hidden="false" customHeight="false" outlineLevel="0" collapsed="false">
      <c r="A140" s="27" t="s">
        <v>123</v>
      </c>
      <c r="C140" s="2" t="n">
        <v>600</v>
      </c>
      <c r="D140" s="2" t="n">
        <v>9809</v>
      </c>
      <c r="E140" s="2" t="n">
        <v>9798</v>
      </c>
      <c r="F140" s="17" t="n">
        <f aca="false">(D140+E140)/2/C140</f>
        <v>16.3391666666667</v>
      </c>
      <c r="G140" s="17" t="n">
        <f aca="false">(H140+L140)/2/C140</f>
        <v>22.375</v>
      </c>
      <c r="H140" s="2" t="n">
        <v>13402</v>
      </c>
      <c r="I140" s="2" t="n">
        <v>7</v>
      </c>
      <c r="J140" s="4" t="n">
        <v>0.03</v>
      </c>
      <c r="K140" s="19" t="n">
        <f aca="false">DEGREES(ATAN(I140/H140))</f>
        <v>0.0299261617758439</v>
      </c>
      <c r="L140" s="2" t="n">
        <v>13448</v>
      </c>
      <c r="M140" s="2" t="n">
        <v>17</v>
      </c>
      <c r="N140" s="4" t="n">
        <v>0.07</v>
      </c>
      <c r="O140" s="19" t="n">
        <f aca="false">DEGREES(ATAN(M140/L140))</f>
        <v>0.072429188941385</v>
      </c>
      <c r="P140" s="5" t="n">
        <v>6.66666667</v>
      </c>
      <c r="Q140" s="6" t="n">
        <v>49</v>
      </c>
      <c r="R140" s="2" t="n">
        <v>8852</v>
      </c>
      <c r="S140" s="2" t="n">
        <v>850</v>
      </c>
      <c r="T140" s="2" t="n">
        <v>5.48</v>
      </c>
      <c r="U140" s="19" t="n">
        <f aca="false">DEGREES(ATAN(S140/R140))</f>
        <v>5.48492445562865</v>
      </c>
      <c r="V140" s="17" t="n">
        <f aca="false">T140-(J140+N140)/2</f>
        <v>5.43</v>
      </c>
      <c r="W140" s="19" t="n">
        <f aca="false">U140-(K140+O140)/2</f>
        <v>5.43374678027003</v>
      </c>
      <c r="X140" s="26"/>
    </row>
    <row r="141" customFormat="false" ht="12.8" hidden="false" customHeight="false" outlineLevel="0" collapsed="false">
      <c r="A141" s="27" t="s">
        <v>124</v>
      </c>
      <c r="B141" s="2" t="n">
        <v>1920</v>
      </c>
      <c r="C141" s="2" t="n">
        <v>600</v>
      </c>
      <c r="D141" s="2" t="n">
        <v>9879</v>
      </c>
      <c r="E141" s="2" t="n">
        <v>9865</v>
      </c>
      <c r="F141" s="17" t="n">
        <f aca="false">(D141+E141)/2/C141</f>
        <v>16.4533333333333</v>
      </c>
      <c r="G141" s="17" t="n">
        <f aca="false">(H141+L141)/2/C141</f>
        <v>22.9091666666667</v>
      </c>
      <c r="H141" s="2" t="n">
        <v>13756</v>
      </c>
      <c r="I141" s="2" t="n">
        <v>-44</v>
      </c>
      <c r="J141" s="4" t="n">
        <v>-0.18</v>
      </c>
      <c r="K141" s="19" t="n">
        <f aca="false">DEGREES(ATAN(I141/H141))</f>
        <v>-0.183265898594884</v>
      </c>
      <c r="L141" s="2" t="n">
        <v>13735</v>
      </c>
      <c r="M141" s="2" t="n">
        <v>-29</v>
      </c>
      <c r="N141" s="4" t="n">
        <v>-0.12</v>
      </c>
      <c r="O141" s="19" t="n">
        <f aca="false">DEGREES(ATAN(M141/L141))</f>
        <v>-0.120973799547842</v>
      </c>
      <c r="P141" s="5" t="n">
        <v>9.66666667</v>
      </c>
      <c r="Q141" s="6" t="n">
        <v>48.66666667</v>
      </c>
      <c r="R141" s="2" t="n">
        <v>9089</v>
      </c>
      <c r="S141" s="2" t="n">
        <v>1173</v>
      </c>
      <c r="T141" s="2" t="n">
        <v>7.35</v>
      </c>
      <c r="U141" s="19" t="n">
        <f aca="false">DEGREES(ATAN(S141/R141))</f>
        <v>7.35377949623858</v>
      </c>
      <c r="V141" s="17" t="n">
        <f aca="false">T141-(J141+N141)/2</f>
        <v>7.5</v>
      </c>
      <c r="W141" s="19" t="n">
        <f aca="false">U141-(K141+O141)/2</f>
        <v>7.50589934530995</v>
      </c>
      <c r="X141" s="26"/>
    </row>
    <row r="142" customFormat="false" ht="12.8" hidden="false" customHeight="false" outlineLevel="0" collapsed="false">
      <c r="A142" s="27" t="s">
        <v>125</v>
      </c>
      <c r="B142" s="2" t="s">
        <v>28</v>
      </c>
      <c r="C142" s="2" t="n">
        <v>600</v>
      </c>
      <c r="D142" s="2" t="n">
        <v>9830</v>
      </c>
      <c r="E142" s="2" t="n">
        <v>9830</v>
      </c>
      <c r="F142" s="17" t="n">
        <f aca="false">(D142+E142)/2/C142</f>
        <v>16.3833333333333</v>
      </c>
      <c r="G142" s="17" t="n">
        <f aca="false">(H142+L142)/2/C142</f>
        <v>22.7483333333333</v>
      </c>
      <c r="H142" s="2" t="n">
        <v>13661</v>
      </c>
      <c r="I142" s="2" t="n">
        <v>29</v>
      </c>
      <c r="J142" s="4" t="n">
        <v>0.12</v>
      </c>
      <c r="K142" s="19" t="n">
        <f aca="false">DEGREES(ATAN(I142/H142))</f>
        <v>0.121629098160289</v>
      </c>
      <c r="L142" s="2" t="n">
        <v>13637</v>
      </c>
      <c r="M142" s="2" t="n">
        <v>27</v>
      </c>
      <c r="N142" s="4" t="n">
        <v>0.11</v>
      </c>
      <c r="O142" s="19" t="n">
        <f aca="false">DEGREES(ATAN(M142/L142))</f>
        <v>0.113440201323259</v>
      </c>
      <c r="P142" s="5" t="n">
        <v>-4.66666667</v>
      </c>
      <c r="Q142" s="6" t="n">
        <v>48.66666667</v>
      </c>
      <c r="R142" s="2" t="n">
        <v>9087</v>
      </c>
      <c r="S142" s="2" t="n">
        <v>-556</v>
      </c>
      <c r="T142" s="2" t="n">
        <v>-3.5</v>
      </c>
      <c r="U142" s="19" t="n">
        <f aca="false">DEGREES(ATAN(S142/R142))</f>
        <v>-3.50135227425242</v>
      </c>
      <c r="V142" s="17" t="n">
        <f aca="false">T142-(J142+N142)/2</f>
        <v>-3.615</v>
      </c>
      <c r="W142" s="19" t="n">
        <f aca="false">U142-(K142+O142)/2</f>
        <v>-3.6188869239942</v>
      </c>
      <c r="X142" s="25" t="s">
        <v>126</v>
      </c>
    </row>
    <row r="143" customFormat="false" ht="12.8" hidden="false" customHeight="false" outlineLevel="0" collapsed="false">
      <c r="A143" s="27" t="s">
        <v>125</v>
      </c>
      <c r="B143" s="2" t="s">
        <v>28</v>
      </c>
      <c r="C143" s="2" t="n">
        <v>600</v>
      </c>
      <c r="D143" s="2" t="n">
        <v>9830</v>
      </c>
      <c r="E143" s="2" t="n">
        <v>9830</v>
      </c>
      <c r="F143" s="17" t="n">
        <f aca="false">(D143+E143)/2/C143</f>
        <v>16.3833333333333</v>
      </c>
      <c r="G143" s="17" t="n">
        <f aca="false">(H143+L143)/2/C143</f>
        <v>22.7483333333333</v>
      </c>
      <c r="H143" s="2" t="n">
        <v>13661</v>
      </c>
      <c r="I143" s="2" t="n">
        <v>29</v>
      </c>
      <c r="J143" s="4" t="n">
        <v>0.12</v>
      </c>
      <c r="K143" s="19" t="n">
        <f aca="false">DEGREES(ATAN(I143/H143))</f>
        <v>0.121629098160289</v>
      </c>
      <c r="L143" s="2" t="n">
        <v>13637</v>
      </c>
      <c r="M143" s="2" t="n">
        <v>27</v>
      </c>
      <c r="N143" s="4" t="n">
        <v>0.11</v>
      </c>
      <c r="O143" s="19" t="n">
        <f aca="false">DEGREES(ATAN(M143/L143))</f>
        <v>0.113440201323259</v>
      </c>
      <c r="P143" s="5" t="n">
        <v>-4.33333333</v>
      </c>
      <c r="Q143" s="6" t="n">
        <v>48.33333333</v>
      </c>
      <c r="R143" s="2" t="n">
        <v>9135</v>
      </c>
      <c r="S143" s="2" t="n">
        <v>-552</v>
      </c>
      <c r="T143" s="2" t="n">
        <v>-3.46</v>
      </c>
      <c r="U143" s="19" t="n">
        <f aca="false">DEGREES(ATAN(S143/R143))</f>
        <v>-3.45800324659937</v>
      </c>
      <c r="V143" s="17" t="n">
        <f aca="false">T143-(J143+N143)/2</f>
        <v>-3.575</v>
      </c>
      <c r="W143" s="19" t="n">
        <f aca="false">U143-(K143+O143)/2</f>
        <v>-3.57553789634114</v>
      </c>
      <c r="X143" s="25" t="s">
        <v>126</v>
      </c>
    </row>
    <row r="144" customFormat="false" ht="12.8" hidden="false" customHeight="false" outlineLevel="0" collapsed="false">
      <c r="A144" s="27" t="s">
        <v>127</v>
      </c>
      <c r="B144" s="2" t="n">
        <v>1919</v>
      </c>
      <c r="C144" s="2" t="n">
        <v>600</v>
      </c>
      <c r="D144" s="2" t="n">
        <v>9865</v>
      </c>
      <c r="E144" s="2" t="n">
        <v>9860</v>
      </c>
      <c r="F144" s="17" t="n">
        <f aca="false">(D144+E144)/2/C144</f>
        <v>16.4375</v>
      </c>
      <c r="G144" s="17" t="n">
        <f aca="false">(H144+L144)/2/C144</f>
        <v>22.8941666666667</v>
      </c>
      <c r="H144" s="2" t="n">
        <v>13756</v>
      </c>
      <c r="I144" s="2" t="n">
        <v>12</v>
      </c>
      <c r="J144" s="4" t="n">
        <v>0.05</v>
      </c>
      <c r="K144" s="19" t="n">
        <f aca="false">DEGREES(ATAN(I144/H144))</f>
        <v>0.0499817664838125</v>
      </c>
      <c r="L144" s="2" t="n">
        <v>13717</v>
      </c>
      <c r="M144" s="2" t="n">
        <v>17</v>
      </c>
      <c r="N144" s="4" t="n">
        <v>0.07</v>
      </c>
      <c r="O144" s="19" t="n">
        <f aca="false">DEGREES(ATAN(M144/L144))</f>
        <v>0.0710088031664192</v>
      </c>
      <c r="P144" s="5" t="n">
        <v>9.33333333</v>
      </c>
      <c r="Q144" s="6" t="n">
        <v>48.33333333</v>
      </c>
      <c r="R144" s="2" t="n">
        <v>9151</v>
      </c>
      <c r="S144" s="2" t="n">
        <v>1214</v>
      </c>
      <c r="T144" s="2" t="n">
        <v>7.56</v>
      </c>
      <c r="U144" s="19" t="n">
        <f aca="false">DEGREES(ATAN(S144/R144))</f>
        <v>7.55690911595819</v>
      </c>
      <c r="V144" s="17" t="n">
        <f aca="false">T144-(J144+N144)/2</f>
        <v>7.5</v>
      </c>
      <c r="W144" s="19" t="n">
        <f aca="false">U144-(K144+O144)/2</f>
        <v>7.49641383113307</v>
      </c>
      <c r="X144" s="26"/>
    </row>
    <row r="145" customFormat="false" ht="12.8" hidden="false" customHeight="false" outlineLevel="0" collapsed="false">
      <c r="A145" s="27" t="s">
        <v>128</v>
      </c>
      <c r="B145" s="2" t="s">
        <v>129</v>
      </c>
      <c r="C145" s="2" t="n">
        <v>600</v>
      </c>
      <c r="D145" s="2" t="n">
        <v>9661</v>
      </c>
      <c r="E145" s="2" t="n">
        <v>9653</v>
      </c>
      <c r="F145" s="17" t="n">
        <f aca="false">(D145+E145)/2/C145</f>
        <v>16.095</v>
      </c>
      <c r="G145" s="17" t="n">
        <f aca="false">(H145+L145)/2/C145</f>
        <v>22.7466666666667</v>
      </c>
      <c r="H145" s="2" t="n">
        <v>13646</v>
      </c>
      <c r="I145" s="2" t="n">
        <v>44</v>
      </c>
      <c r="J145" s="4" t="n">
        <v>0.18</v>
      </c>
      <c r="K145" s="19" t="n">
        <f aca="false">DEGREES(ATAN(I145/H145))</f>
        <v>0.184743189352556</v>
      </c>
      <c r="L145" s="2" t="n">
        <v>13650</v>
      </c>
      <c r="M145" s="2" t="n">
        <v>52</v>
      </c>
      <c r="N145" s="4" t="n">
        <v>0.22</v>
      </c>
      <c r="O145" s="19" t="n">
        <f aca="false">DEGREES(ATAN(M145/L145))</f>
        <v>0.218268580372204</v>
      </c>
      <c r="P145" s="5" t="n">
        <v>1.33333333</v>
      </c>
      <c r="Q145" s="6" t="n">
        <v>48.33333333</v>
      </c>
      <c r="R145" s="2" t="n">
        <v>9169</v>
      </c>
      <c r="S145" s="2" t="n">
        <v>195</v>
      </c>
      <c r="T145" s="2" t="n">
        <v>1.22</v>
      </c>
      <c r="U145" s="19" t="n">
        <f aca="false">DEGREES(ATAN(S145/R145))</f>
        <v>1.21834365796101</v>
      </c>
      <c r="V145" s="17" t="n">
        <f aca="false">T145-(J145+N145)/2</f>
        <v>1.02</v>
      </c>
      <c r="W145" s="19" t="n">
        <f aca="false">U145-(K145+O145)/2</f>
        <v>1.01683777309862</v>
      </c>
      <c r="X145" s="26"/>
    </row>
    <row r="146" customFormat="false" ht="12.8" hidden="false" customHeight="false" outlineLevel="0" collapsed="false">
      <c r="A146" s="27" t="s">
        <v>128</v>
      </c>
      <c r="B146" s="2" t="s">
        <v>129</v>
      </c>
      <c r="C146" s="2" t="n">
        <v>600</v>
      </c>
      <c r="D146" s="2" t="n">
        <v>9661</v>
      </c>
      <c r="E146" s="2" t="n">
        <v>9653</v>
      </c>
      <c r="F146" s="17" t="n">
        <f aca="false">(D146+E146)/2/C146</f>
        <v>16.095</v>
      </c>
      <c r="G146" s="17" t="n">
        <f aca="false">(H146+L146)/2/C146</f>
        <v>22.7466666666667</v>
      </c>
      <c r="H146" s="2" t="n">
        <v>13646</v>
      </c>
      <c r="I146" s="2" t="n">
        <v>44</v>
      </c>
      <c r="J146" s="4" t="n">
        <v>0.18</v>
      </c>
      <c r="K146" s="19" t="n">
        <f aca="false">DEGREES(ATAN(I146/H146))</f>
        <v>0.184743189352556</v>
      </c>
      <c r="L146" s="2" t="n">
        <v>13650</v>
      </c>
      <c r="M146" s="2" t="n">
        <v>52</v>
      </c>
      <c r="N146" s="4" t="n">
        <v>0.22</v>
      </c>
      <c r="O146" s="19" t="n">
        <f aca="false">DEGREES(ATAN(M146/L146))</f>
        <v>0.218268580372204</v>
      </c>
      <c r="P146" s="5" t="n">
        <v>1.33333333</v>
      </c>
      <c r="Q146" s="6" t="n">
        <v>48</v>
      </c>
      <c r="R146" s="2" t="n">
        <v>9215</v>
      </c>
      <c r="S146" s="2" t="n">
        <v>182</v>
      </c>
      <c r="T146" s="2" t="n">
        <v>1.13</v>
      </c>
      <c r="U146" s="19" t="n">
        <f aca="false">DEGREES(ATAN(S146/R146))</f>
        <v>1.13146785647002</v>
      </c>
      <c r="V146" s="17" t="n">
        <f aca="false">T146-(J146+N146)/2</f>
        <v>0.93</v>
      </c>
      <c r="W146" s="19" t="n">
        <f aca="false">U146-(K146+O146)/2</f>
        <v>0.929961971607639</v>
      </c>
      <c r="X146" s="26"/>
    </row>
    <row r="147" customFormat="false" ht="12.8" hidden="false" customHeight="false" outlineLevel="0" collapsed="false">
      <c r="A147" s="27" t="s">
        <v>130</v>
      </c>
      <c r="B147" s="2" t="s">
        <v>34</v>
      </c>
      <c r="C147" s="2" t="n">
        <v>600</v>
      </c>
      <c r="D147" s="2" t="n">
        <v>9816</v>
      </c>
      <c r="E147" s="2" t="n">
        <v>9788</v>
      </c>
      <c r="F147" s="17" t="n">
        <f aca="false">(D147+E147)/2/C147</f>
        <v>16.3366666666667</v>
      </c>
      <c r="G147" s="17" t="n">
        <f aca="false">(H147+L147)/2/C147</f>
        <v>22.7833333333333</v>
      </c>
      <c r="H147" s="2" t="n">
        <v>13671</v>
      </c>
      <c r="I147" s="2" t="n">
        <v>173</v>
      </c>
      <c r="J147" s="4" t="n">
        <v>0.73</v>
      </c>
      <c r="K147" s="19" t="n">
        <f aca="false">DEGREES(ATAN(I147/H147))</f>
        <v>0.725012128223179</v>
      </c>
      <c r="L147" s="2" t="n">
        <v>13669</v>
      </c>
      <c r="M147" s="2" t="n">
        <v>202</v>
      </c>
      <c r="N147" s="4" t="n">
        <v>0.85</v>
      </c>
      <c r="O147" s="19" t="n">
        <f aca="false">DEGREES(ATAN(M147/L147))</f>
        <v>0.846653379806183</v>
      </c>
      <c r="P147" s="5" t="n">
        <v>3.33333333</v>
      </c>
      <c r="Q147" s="6" t="n">
        <v>48.33333333</v>
      </c>
      <c r="R147" s="2" t="n">
        <v>9169</v>
      </c>
      <c r="S147" s="2" t="n">
        <v>542</v>
      </c>
      <c r="T147" s="2" t="n">
        <v>3.38</v>
      </c>
      <c r="U147" s="19" t="n">
        <f aca="false">DEGREES(ATAN(S147/R147))</f>
        <v>3.38294444060561</v>
      </c>
      <c r="V147" s="17" t="n">
        <f aca="false">T147-(J147+N147)/2</f>
        <v>2.59</v>
      </c>
      <c r="W147" s="19" t="n">
        <f aca="false">U147-(K147+O147)/2</f>
        <v>2.59711168659093</v>
      </c>
      <c r="X147" s="26"/>
    </row>
    <row r="148" customFormat="false" ht="12.8" hidden="false" customHeight="false" outlineLevel="0" collapsed="false">
      <c r="A148" s="27" t="s">
        <v>130</v>
      </c>
      <c r="B148" s="2" t="s">
        <v>34</v>
      </c>
      <c r="C148" s="2" t="n">
        <v>600</v>
      </c>
      <c r="D148" s="2" t="n">
        <v>9816</v>
      </c>
      <c r="E148" s="2" t="n">
        <v>9788</v>
      </c>
      <c r="F148" s="17" t="n">
        <f aca="false">(D148+E148)/2/C148</f>
        <v>16.3366666666667</v>
      </c>
      <c r="G148" s="17" t="n">
        <f aca="false">(H148+L148)/2/C148</f>
        <v>22.7833333333333</v>
      </c>
      <c r="H148" s="2" t="n">
        <v>13671</v>
      </c>
      <c r="I148" s="2" t="n">
        <v>173</v>
      </c>
      <c r="J148" s="4" t="n">
        <v>0.73</v>
      </c>
      <c r="K148" s="19" t="n">
        <f aca="false">DEGREES(ATAN(I148/H148))</f>
        <v>0.725012128223179</v>
      </c>
      <c r="L148" s="2" t="n">
        <v>13669</v>
      </c>
      <c r="M148" s="2" t="n">
        <v>202</v>
      </c>
      <c r="N148" s="4" t="n">
        <v>0.85</v>
      </c>
      <c r="O148" s="19" t="n">
        <f aca="false">DEGREES(ATAN(M148/L148))</f>
        <v>0.846653379806183</v>
      </c>
      <c r="P148" s="5" t="n">
        <v>3.33333333</v>
      </c>
      <c r="Q148" s="6" t="n">
        <v>48</v>
      </c>
      <c r="R148" s="2" t="n">
        <v>9222</v>
      </c>
      <c r="S148" s="2" t="n">
        <v>566</v>
      </c>
      <c r="T148" s="2" t="n">
        <v>3.51</v>
      </c>
      <c r="U148" s="19" t="n">
        <f aca="false">DEGREES(ATAN(S148/R148))</f>
        <v>3.51212141359432</v>
      </c>
      <c r="V148" s="17" t="n">
        <f aca="false">T148-(J148+N148)/2</f>
        <v>2.72</v>
      </c>
      <c r="W148" s="19" t="n">
        <f aca="false">U148-(K148+O148)/2</f>
        <v>2.72628865957963</v>
      </c>
      <c r="X148" s="26"/>
    </row>
    <row r="149" customFormat="false" ht="12.8" hidden="false" customHeight="false" outlineLevel="0" collapsed="false">
      <c r="A149" s="27" t="s">
        <v>131</v>
      </c>
      <c r="B149" s="2" t="s">
        <v>59</v>
      </c>
      <c r="C149" s="2" t="n">
        <v>600</v>
      </c>
      <c r="D149" s="2" t="n">
        <v>9831</v>
      </c>
      <c r="E149" s="2" t="n">
        <v>9864</v>
      </c>
      <c r="F149" s="17" t="n">
        <f aca="false">(D149+E149)/2/C149</f>
        <v>16.4125</v>
      </c>
      <c r="G149" s="17" t="n">
        <f aca="false">(H149+L149)/2/C149</f>
        <v>22.7808333333333</v>
      </c>
      <c r="H149" s="2" t="n">
        <v>13695</v>
      </c>
      <c r="I149" s="2" t="n">
        <v>-77</v>
      </c>
      <c r="J149" s="4" t="n">
        <v>-0.32</v>
      </c>
      <c r="K149" s="19" t="n">
        <f aca="false">DEGREES(ATAN(I149/H149))</f>
        <v>-0.322141550526954</v>
      </c>
      <c r="L149" s="2" t="n">
        <v>13642</v>
      </c>
      <c r="M149" s="2" t="n">
        <v>-109</v>
      </c>
      <c r="N149" s="4" t="n">
        <v>-0.46</v>
      </c>
      <c r="O149" s="19" t="n">
        <f aca="false">DEGREES(ATAN(M149/L149))</f>
        <v>-0.457785300694732</v>
      </c>
      <c r="P149" s="5" t="n">
        <v>8.33333333</v>
      </c>
      <c r="Q149" s="6" t="n">
        <v>48</v>
      </c>
      <c r="R149" s="2" t="n">
        <v>9185</v>
      </c>
      <c r="S149" s="2" t="n">
        <v>1012</v>
      </c>
      <c r="T149" s="2" t="n">
        <v>6.29</v>
      </c>
      <c r="U149" s="19" t="n">
        <f aca="false">DEGREES(ATAN(S149/R149))</f>
        <v>6.28746789374929</v>
      </c>
      <c r="V149" s="17" t="n">
        <f aca="false">T149-(J149+N149)/2</f>
        <v>6.68</v>
      </c>
      <c r="W149" s="19" t="n">
        <f aca="false">U149-(K149+O149)/2</f>
        <v>6.67743131936013</v>
      </c>
      <c r="X149" s="26"/>
    </row>
    <row r="150" customFormat="false" ht="12.8" hidden="false" customHeight="false" outlineLevel="0" collapsed="false">
      <c r="A150" s="27" t="s">
        <v>131</v>
      </c>
      <c r="B150" s="2" t="s">
        <v>59</v>
      </c>
      <c r="C150" s="2" t="n">
        <v>600</v>
      </c>
      <c r="D150" s="2" t="n">
        <v>9831</v>
      </c>
      <c r="E150" s="2" t="n">
        <v>9864</v>
      </c>
      <c r="F150" s="17" t="n">
        <f aca="false">(D150+E150)/2/C150</f>
        <v>16.4125</v>
      </c>
      <c r="G150" s="17" t="n">
        <f aca="false">(H150+L150)/2/C150</f>
        <v>22.7808333333333</v>
      </c>
      <c r="H150" s="2" t="n">
        <v>13695</v>
      </c>
      <c r="I150" s="2" t="n">
        <v>-77</v>
      </c>
      <c r="J150" s="4" t="n">
        <v>-0.32</v>
      </c>
      <c r="K150" s="19" t="n">
        <f aca="false">DEGREES(ATAN(I150/H150))</f>
        <v>-0.322141550526954</v>
      </c>
      <c r="L150" s="2" t="n">
        <v>13642</v>
      </c>
      <c r="M150" s="2" t="n">
        <v>-109</v>
      </c>
      <c r="N150" s="4" t="n">
        <v>-0.46</v>
      </c>
      <c r="O150" s="19" t="n">
        <f aca="false">DEGREES(ATAN(M150/L150))</f>
        <v>-0.457785300694732</v>
      </c>
      <c r="P150" s="5" t="n">
        <v>8.33333333</v>
      </c>
      <c r="Q150" s="6" t="n">
        <v>47.66666667</v>
      </c>
      <c r="R150" s="2" t="n">
        <v>9225</v>
      </c>
      <c r="S150" s="2" t="n">
        <v>1007</v>
      </c>
      <c r="T150" s="2" t="n">
        <v>6.23</v>
      </c>
      <c r="U150" s="19" t="n">
        <f aca="false">DEGREES(ATAN(S150/R150))</f>
        <v>6.2297349582311</v>
      </c>
      <c r="V150" s="17" t="n">
        <f aca="false">T150-(J150+N150)/2</f>
        <v>6.62</v>
      </c>
      <c r="W150" s="19" t="n">
        <f aca="false">U150-(K150+O150)/2</f>
        <v>6.61969838384194</v>
      </c>
      <c r="X150" s="26"/>
    </row>
    <row r="151" customFormat="false" ht="12.8" hidden="false" customHeight="false" outlineLevel="0" collapsed="false">
      <c r="A151" s="27" t="s">
        <v>132</v>
      </c>
      <c r="B151" s="2" t="s">
        <v>133</v>
      </c>
      <c r="C151" s="2" t="n">
        <v>600</v>
      </c>
      <c r="D151" s="2" t="n">
        <v>9737</v>
      </c>
      <c r="E151" s="2" t="n">
        <v>9756</v>
      </c>
      <c r="F151" s="17" t="n">
        <f aca="false">(D151+E151)/2/C151</f>
        <v>16.2441666666667</v>
      </c>
      <c r="G151" s="17" t="n">
        <f aca="false">(H151+L151)/2/C151</f>
        <v>22.835</v>
      </c>
      <c r="H151" s="2" t="n">
        <v>13709</v>
      </c>
      <c r="I151" s="2" t="n">
        <v>40</v>
      </c>
      <c r="J151" s="4" t="n">
        <v>0.17</v>
      </c>
      <c r="K151" s="19" t="n">
        <f aca="false">DEGREES(ATAN(I151/H151))</f>
        <v>0.167176648677311</v>
      </c>
      <c r="L151" s="2" t="n">
        <v>13693</v>
      </c>
      <c r="M151" s="2" t="n">
        <v>21</v>
      </c>
      <c r="N151" s="4" t="n">
        <v>0.09</v>
      </c>
      <c r="O151" s="19" t="n">
        <f aca="false">DEGREES(ATAN(M151/L151))</f>
        <v>0.0878704758964096</v>
      </c>
      <c r="P151" s="5" t="n">
        <v>-4.33333333</v>
      </c>
      <c r="Q151" s="6" t="n">
        <v>48</v>
      </c>
      <c r="R151" s="2" t="n">
        <v>9251</v>
      </c>
      <c r="S151" s="2" t="n">
        <v>-539</v>
      </c>
      <c r="T151" s="2" t="n">
        <v>-3.33</v>
      </c>
      <c r="U151" s="19" t="n">
        <f aca="false">DEGREES(ATAN(S151/R151))</f>
        <v>-3.33450986260783</v>
      </c>
      <c r="V151" s="17" t="n">
        <f aca="false">T151-(J151+N151)/2</f>
        <v>-3.46</v>
      </c>
      <c r="W151" s="19" t="n">
        <f aca="false">U151-(K151+O151)/2</f>
        <v>-3.46203342489469</v>
      </c>
      <c r="X151" s="26"/>
    </row>
    <row r="152" customFormat="false" ht="12.8" hidden="false" customHeight="false" outlineLevel="0" collapsed="false">
      <c r="A152" s="27" t="s">
        <v>134</v>
      </c>
      <c r="B152" s="2" t="n">
        <v>1916</v>
      </c>
      <c r="C152" s="2" t="n">
        <v>600</v>
      </c>
      <c r="D152" s="2" t="n">
        <v>9865</v>
      </c>
      <c r="E152" s="2" t="n">
        <v>9800</v>
      </c>
      <c r="F152" s="17" t="n">
        <f aca="false">(D152+E152)/2/C152</f>
        <v>16.3875</v>
      </c>
      <c r="G152" s="17" t="n">
        <f aca="false">(H152+L152)/2/C152</f>
        <v>22.6683333333333</v>
      </c>
      <c r="H152" s="2" t="n">
        <v>13624</v>
      </c>
      <c r="I152" s="2" t="n">
        <v>42</v>
      </c>
      <c r="J152" s="4" t="n">
        <v>0.18</v>
      </c>
      <c r="K152" s="19" t="n">
        <f aca="false">DEGREES(ATAN(I152/H152))</f>
        <v>0.176630586930868</v>
      </c>
      <c r="L152" s="2" t="n">
        <v>13578</v>
      </c>
      <c r="M152" s="2" t="n">
        <v>108</v>
      </c>
      <c r="N152" s="4" t="n">
        <v>0.46</v>
      </c>
      <c r="O152" s="19" t="n">
        <f aca="false">DEGREES(ATAN(M152/L152))</f>
        <v>0.455723500899528</v>
      </c>
      <c r="P152" s="5" t="n">
        <v>-3.33333333</v>
      </c>
      <c r="Q152" s="6" t="n">
        <v>47.66666667</v>
      </c>
      <c r="R152" s="2" t="n">
        <v>9240</v>
      </c>
      <c r="S152" s="2" t="n">
        <v>-383</v>
      </c>
      <c r="T152" s="2" t="n">
        <v>-2.37</v>
      </c>
      <c r="U152" s="19" t="n">
        <f aca="false">DEGREES(ATAN(S152/R152))</f>
        <v>-2.37356372862902</v>
      </c>
      <c r="V152" s="17" t="n">
        <f aca="false">T152-(J152+N152)/2</f>
        <v>-2.69</v>
      </c>
      <c r="W152" s="19" t="n">
        <f aca="false">U152-(K152+O152)/2</f>
        <v>-2.68974077254422</v>
      </c>
      <c r="X152" s="26"/>
    </row>
    <row r="153" customFormat="false" ht="12.8" hidden="false" customHeight="false" outlineLevel="0" collapsed="false">
      <c r="A153" s="27" t="s">
        <v>135</v>
      </c>
      <c r="B153" s="2" t="n">
        <v>1913</v>
      </c>
      <c r="C153" s="2" t="n">
        <v>600</v>
      </c>
      <c r="D153" s="2" t="n">
        <v>9894</v>
      </c>
      <c r="E153" s="2" t="n">
        <v>9885</v>
      </c>
      <c r="F153" s="17" t="n">
        <f aca="false">(D153+E153)/2/C153</f>
        <v>16.4825</v>
      </c>
      <c r="G153" s="17" t="n">
        <f aca="false">(H153+L153)/2/C153</f>
        <v>22.8833333333333</v>
      </c>
      <c r="H153" s="2" t="n">
        <v>13729</v>
      </c>
      <c r="I153" s="2" t="n">
        <v>106</v>
      </c>
      <c r="J153" s="4" t="n">
        <v>0.44</v>
      </c>
      <c r="K153" s="19" t="n">
        <f aca="false">DEGREES(ATAN(I153/H153))</f>
        <v>0.442365208760586</v>
      </c>
      <c r="L153" s="2" t="n">
        <v>13731</v>
      </c>
      <c r="M153" s="2" t="n">
        <v>117</v>
      </c>
      <c r="N153" s="4" t="n">
        <v>0.49</v>
      </c>
      <c r="O153" s="19" t="n">
        <f aca="false">DEGREES(ATAN(M153/L153))</f>
        <v>0.488197798509507</v>
      </c>
      <c r="P153" s="5" t="n">
        <v>3.33333333</v>
      </c>
      <c r="Q153" s="6" t="n">
        <v>47.66666667</v>
      </c>
      <c r="R153" s="2" t="n">
        <v>9323</v>
      </c>
      <c r="S153" s="2" t="n">
        <v>507</v>
      </c>
      <c r="T153" s="2" t="n">
        <v>3.11</v>
      </c>
      <c r="U153" s="19" t="n">
        <f aca="false">DEGREES(ATAN(S153/R153))</f>
        <v>3.11277215674418</v>
      </c>
      <c r="V153" s="17" t="n">
        <f aca="false">T153-(J153+N153)/2</f>
        <v>2.645</v>
      </c>
      <c r="W153" s="19" t="n">
        <f aca="false">U153-(K153+O153)/2</f>
        <v>2.64749065310914</v>
      </c>
      <c r="X153" s="26"/>
    </row>
    <row r="154" customFormat="false" ht="12.8" hidden="false" customHeight="false" outlineLevel="0" collapsed="false">
      <c r="A154" s="27" t="s">
        <v>136</v>
      </c>
      <c r="B154" s="2" t="s">
        <v>137</v>
      </c>
      <c r="C154" s="2" t="n">
        <v>600</v>
      </c>
      <c r="D154" s="2" t="n">
        <v>9782</v>
      </c>
      <c r="E154" s="2" t="n">
        <v>9782</v>
      </c>
      <c r="F154" s="17" t="n">
        <f aca="false">(D154+E154)/2/C154</f>
        <v>16.3033333333333</v>
      </c>
      <c r="G154" s="17" t="n">
        <f aca="false">(H154+L154)/2/C154</f>
        <v>22.3558333333333</v>
      </c>
      <c r="H154" s="2" t="n">
        <v>13421</v>
      </c>
      <c r="I154" s="2" t="n">
        <v>69</v>
      </c>
      <c r="J154" s="4" t="n">
        <v>0.29</v>
      </c>
      <c r="K154" s="19" t="n">
        <f aca="false">DEGREES(ATAN(I154/H154))</f>
        <v>0.294566273371294</v>
      </c>
      <c r="L154" s="2" t="n">
        <v>13406</v>
      </c>
      <c r="M154" s="2" t="n">
        <v>69</v>
      </c>
      <c r="N154" s="4" t="n">
        <v>0.29</v>
      </c>
      <c r="O154" s="19" t="n">
        <f aca="false">DEGREES(ATAN(M154/L154))</f>
        <v>0.294895858341618</v>
      </c>
      <c r="P154" s="5" t="n">
        <v>9.33333333</v>
      </c>
      <c r="Q154" s="6" t="n">
        <v>47.33333333</v>
      </c>
      <c r="R154" s="2" t="n">
        <v>9104</v>
      </c>
      <c r="S154" s="2" t="n">
        <v>1253</v>
      </c>
      <c r="T154" s="2" t="n">
        <v>7.84</v>
      </c>
      <c r="U154" s="19" t="n">
        <f aca="false">DEGREES(ATAN(S154/R154))</f>
        <v>7.83648841218448</v>
      </c>
      <c r="V154" s="17" t="n">
        <f aca="false">T154-(J154+N154)/2</f>
        <v>7.55</v>
      </c>
      <c r="W154" s="19" t="n">
        <f aca="false">U154-(K154+O154)/2</f>
        <v>7.54175734632802</v>
      </c>
      <c r="X154" s="26"/>
    </row>
    <row r="155" customFormat="false" ht="12.8" hidden="false" customHeight="false" outlineLevel="0" collapsed="false">
      <c r="A155" s="27" t="s">
        <v>138</v>
      </c>
      <c r="B155" s="2" t="n">
        <v>1916</v>
      </c>
      <c r="C155" s="2" t="n">
        <v>600</v>
      </c>
      <c r="D155" s="2" t="n">
        <v>9845</v>
      </c>
      <c r="E155" s="2" t="n">
        <v>9822</v>
      </c>
      <c r="F155" s="17" t="n">
        <f aca="false">(D155+E155)/2/C155</f>
        <v>16.3891666666667</v>
      </c>
      <c r="G155" s="17" t="n">
        <f aca="false">(H155+L155)/2/C155</f>
        <v>22.6258333333333</v>
      </c>
      <c r="H155" s="2" t="n">
        <v>13571</v>
      </c>
      <c r="I155" s="2" t="n">
        <v>16</v>
      </c>
      <c r="J155" s="4" t="n">
        <v>0.07</v>
      </c>
      <c r="K155" s="19" t="n">
        <f aca="false">DEGREES(ATAN(I155/H155))</f>
        <v>0.0675508103644188</v>
      </c>
      <c r="L155" s="2" t="n">
        <v>13580</v>
      </c>
      <c r="M155" s="2" t="n">
        <v>38</v>
      </c>
      <c r="N155" s="4" t="n">
        <v>0.16</v>
      </c>
      <c r="O155" s="19" t="n">
        <f aca="false">DEGREES(ATAN(M155/L155))</f>
        <v>0.160326505070054</v>
      </c>
      <c r="P155" s="5" t="n">
        <v>-1.33333333</v>
      </c>
      <c r="Q155" s="6" t="n">
        <v>47.33333333</v>
      </c>
      <c r="R155" s="2" t="n">
        <v>9321</v>
      </c>
      <c r="S155" s="2" t="n">
        <v>-144</v>
      </c>
      <c r="T155" s="2" t="n">
        <v>-0.89</v>
      </c>
      <c r="U155" s="19" t="n">
        <f aca="false">DEGREES(ATAN(S155/R155))</f>
        <v>-0.885091293962086</v>
      </c>
      <c r="V155" s="17" t="n">
        <f aca="false">T155-(J155+N155)/2</f>
        <v>-1.005</v>
      </c>
      <c r="W155" s="19" t="n">
        <f aca="false">U155-(K155+O155)/2</f>
        <v>-0.999029951679323</v>
      </c>
      <c r="X155" s="26"/>
    </row>
    <row r="156" customFormat="false" ht="12.8" hidden="false" customHeight="false" outlineLevel="0" collapsed="false">
      <c r="A156" s="27" t="s">
        <v>138</v>
      </c>
      <c r="B156" s="2" t="n">
        <v>1916</v>
      </c>
      <c r="C156" s="2" t="n">
        <v>600</v>
      </c>
      <c r="D156" s="2" t="n">
        <v>9845</v>
      </c>
      <c r="E156" s="2" t="n">
        <v>9822</v>
      </c>
      <c r="F156" s="17" t="n">
        <f aca="false">(D156+E156)/2/C156</f>
        <v>16.3891666666667</v>
      </c>
      <c r="G156" s="17" t="n">
        <f aca="false">(H156+L156)/2/C156</f>
        <v>22.6258333333333</v>
      </c>
      <c r="H156" s="2" t="n">
        <v>13571</v>
      </c>
      <c r="I156" s="2" t="n">
        <v>16</v>
      </c>
      <c r="J156" s="4" t="n">
        <v>0.07</v>
      </c>
      <c r="K156" s="19" t="n">
        <f aca="false">DEGREES(ATAN(I156/H156))</f>
        <v>0.0675508103644188</v>
      </c>
      <c r="L156" s="2" t="n">
        <v>13580</v>
      </c>
      <c r="M156" s="2" t="n">
        <v>38</v>
      </c>
      <c r="N156" s="4" t="n">
        <v>0.16</v>
      </c>
      <c r="O156" s="19" t="n">
        <f aca="false">DEGREES(ATAN(M156/L156))</f>
        <v>0.160326505070054</v>
      </c>
      <c r="P156" s="5" t="n">
        <v>-1.33333333</v>
      </c>
      <c r="Q156" s="6" t="n">
        <v>47</v>
      </c>
      <c r="R156" s="2" t="n">
        <v>9362</v>
      </c>
      <c r="S156" s="2" t="n">
        <v>-161</v>
      </c>
      <c r="T156" s="2" t="n">
        <v>-0.99</v>
      </c>
      <c r="U156" s="19" t="n">
        <f aca="false">DEGREES(ATAN(S156/R156))</f>
        <v>-0.985228721492573</v>
      </c>
      <c r="V156" s="17" t="n">
        <f aca="false">T156-(J156+N156)/2</f>
        <v>-1.105</v>
      </c>
      <c r="W156" s="19" t="n">
        <f aca="false">U156-(K156+O156)/2</f>
        <v>-1.09916737920981</v>
      </c>
      <c r="X156" s="26"/>
    </row>
    <row r="157" customFormat="false" ht="12.8" hidden="false" customHeight="false" outlineLevel="0" collapsed="false">
      <c r="A157" s="27" t="s">
        <v>139</v>
      </c>
      <c r="B157" s="2" t="s">
        <v>140</v>
      </c>
      <c r="C157" s="2" t="n">
        <v>600</v>
      </c>
      <c r="D157" s="2" t="n">
        <v>9726</v>
      </c>
      <c r="E157" s="2" t="n">
        <v>9760</v>
      </c>
      <c r="F157" s="17" t="n">
        <f aca="false">(D157+E157)/2/C157</f>
        <v>16.2383333333333</v>
      </c>
      <c r="G157" s="17" t="n">
        <f aca="false">(H157+L157)/2/C157</f>
        <v>22.8091666666667</v>
      </c>
      <c r="H157" s="2" t="n">
        <v>13687</v>
      </c>
      <c r="I157" s="2" t="n">
        <v>-33</v>
      </c>
      <c r="J157" s="4" t="n">
        <v>-0.14</v>
      </c>
      <c r="K157" s="19" t="n">
        <f aca="false">DEGREES(ATAN(I157/H157))</f>
        <v>-0.138142548417292</v>
      </c>
      <c r="L157" s="2" t="n">
        <v>13684</v>
      </c>
      <c r="M157" s="2" t="n">
        <v>-66</v>
      </c>
      <c r="N157" s="4" t="n">
        <v>-0.28</v>
      </c>
      <c r="O157" s="19" t="n">
        <f aca="false">DEGREES(ATAN(M157/L157))</f>
        <v>-0.276344060608277</v>
      </c>
      <c r="P157" s="5" t="n">
        <v>3.33333333</v>
      </c>
      <c r="Q157" s="6" t="n">
        <v>47.33333333</v>
      </c>
      <c r="R157" s="2" t="n">
        <v>9347</v>
      </c>
      <c r="S157" s="2" t="n">
        <v>402</v>
      </c>
      <c r="T157" s="2" t="n">
        <v>2.46</v>
      </c>
      <c r="U157" s="19" t="n">
        <f aca="false">DEGREES(ATAN(S157/R157))</f>
        <v>2.46268509442387</v>
      </c>
      <c r="V157" s="17" t="n">
        <f aca="false">T157-(J157+N157)/2</f>
        <v>2.67</v>
      </c>
      <c r="W157" s="19" t="n">
        <f aca="false">U157-(K157+O157)/2</f>
        <v>2.66992839893665</v>
      </c>
      <c r="X157" s="26"/>
    </row>
    <row r="158" customFormat="false" ht="12.8" hidden="false" customHeight="false" outlineLevel="0" collapsed="false">
      <c r="A158" s="27" t="s">
        <v>139</v>
      </c>
      <c r="B158" s="2" t="s">
        <v>140</v>
      </c>
      <c r="C158" s="2" t="n">
        <v>600</v>
      </c>
      <c r="D158" s="2" t="n">
        <v>9726</v>
      </c>
      <c r="E158" s="2" t="n">
        <v>9760</v>
      </c>
      <c r="F158" s="17" t="n">
        <f aca="false">(D158+E158)/2/C158</f>
        <v>16.2383333333333</v>
      </c>
      <c r="G158" s="17" t="n">
        <f aca="false">(H158+L158)/2/C158</f>
        <v>22.8091666666667</v>
      </c>
      <c r="H158" s="2" t="n">
        <v>13687</v>
      </c>
      <c r="I158" s="2" t="n">
        <v>-33</v>
      </c>
      <c r="J158" s="4" t="n">
        <v>-0.14</v>
      </c>
      <c r="K158" s="19" t="n">
        <f aca="false">DEGREES(ATAN(I158/H158))</f>
        <v>-0.138142548417292</v>
      </c>
      <c r="L158" s="2" t="n">
        <v>13684</v>
      </c>
      <c r="M158" s="2" t="n">
        <v>-66</v>
      </c>
      <c r="N158" s="4" t="n">
        <v>-0.28</v>
      </c>
      <c r="O158" s="19" t="n">
        <f aca="false">DEGREES(ATAN(M158/L158))</f>
        <v>-0.276344060608277</v>
      </c>
      <c r="P158" s="5" t="n">
        <v>3.33333333</v>
      </c>
      <c r="Q158" s="6" t="n">
        <v>47</v>
      </c>
      <c r="R158" s="2" t="n">
        <v>9416</v>
      </c>
      <c r="S158" s="2" t="n">
        <v>390</v>
      </c>
      <c r="T158" s="2" t="n">
        <v>2.37</v>
      </c>
      <c r="U158" s="19" t="n">
        <f aca="false">DEGREES(ATAN(S158/R158))</f>
        <v>2.37177030201328</v>
      </c>
      <c r="V158" s="17" t="n">
        <f aca="false">T158-(J158+N158)/2</f>
        <v>2.58</v>
      </c>
      <c r="W158" s="19" t="n">
        <f aca="false">U158-(K158+O158)/2</f>
        <v>2.57901360652607</v>
      </c>
      <c r="X158" s="26"/>
    </row>
    <row r="159" customFormat="false" ht="12.8" hidden="false" customHeight="false" outlineLevel="0" collapsed="false">
      <c r="A159" s="27" t="s">
        <v>141</v>
      </c>
      <c r="C159" s="2" t="n">
        <v>600</v>
      </c>
      <c r="D159" s="2" t="n">
        <v>9785</v>
      </c>
      <c r="E159" s="2" t="n">
        <v>9780</v>
      </c>
      <c r="F159" s="17" t="n">
        <f aca="false">(D159+E159)/2/C159</f>
        <v>16.3041666666667</v>
      </c>
      <c r="G159" s="17" t="n">
        <f aca="false">(H159+L159)/2/C159</f>
        <v>22.3883333333333</v>
      </c>
      <c r="H159" s="2" t="n">
        <v>13415</v>
      </c>
      <c r="I159" s="2" t="n">
        <v>106</v>
      </c>
      <c r="J159" s="4" t="n">
        <v>0.45</v>
      </c>
      <c r="K159" s="19" t="n">
        <f aca="false">DEGREES(ATAN(I159/H159))</f>
        <v>0.452719063426998</v>
      </c>
      <c r="L159" s="2" t="n">
        <v>13451</v>
      </c>
      <c r="M159" s="2" t="n">
        <v>110</v>
      </c>
      <c r="N159" s="4" t="n">
        <v>0.47</v>
      </c>
      <c r="O159" s="19" t="n">
        <f aca="false">DEGREES(ATAN(M159/L159))</f>
        <v>0.468544736750375</v>
      </c>
      <c r="P159" s="5" t="n">
        <v>9.33333333</v>
      </c>
      <c r="Q159" s="6" t="n">
        <v>47</v>
      </c>
      <c r="R159" s="2" t="n">
        <v>9147</v>
      </c>
      <c r="S159" s="2" t="n">
        <v>1282</v>
      </c>
      <c r="T159" s="2" t="n">
        <v>7.98</v>
      </c>
      <c r="U159" s="19" t="n">
        <f aca="false">DEGREES(ATAN(S159/R159))</f>
        <v>7.97833394342884</v>
      </c>
      <c r="V159" s="17" t="n">
        <f aca="false">T159-(J159+N159)/2</f>
        <v>7.52</v>
      </c>
      <c r="W159" s="19" t="n">
        <f aca="false">U159-(K159+O159)/2</f>
        <v>7.51770204334015</v>
      </c>
      <c r="X159" s="26"/>
    </row>
    <row r="160" customFormat="false" ht="12.8" hidden="false" customHeight="false" outlineLevel="0" collapsed="false">
      <c r="A160" s="27" t="s">
        <v>142</v>
      </c>
      <c r="B160" s="2" t="s">
        <v>143</v>
      </c>
      <c r="C160" s="2" t="n">
        <v>600</v>
      </c>
      <c r="D160" s="2" t="n">
        <v>9807</v>
      </c>
      <c r="E160" s="2" t="n">
        <v>9817</v>
      </c>
      <c r="F160" s="17" t="n">
        <f aca="false">(D160+E160)/2/C160</f>
        <v>16.3533333333333</v>
      </c>
      <c r="G160" s="17" t="n">
        <f aca="false">(H160+L160)/2/C160</f>
        <v>22.6175</v>
      </c>
      <c r="H160" s="2" t="n">
        <v>13571</v>
      </c>
      <c r="I160" s="2" t="n">
        <v>28</v>
      </c>
      <c r="J160" s="4" t="n">
        <v>0.12</v>
      </c>
      <c r="K160" s="19" t="n">
        <f aca="false">DEGREES(ATAN(I160/H160))</f>
        <v>0.118213805169507</v>
      </c>
      <c r="L160" s="2" t="n">
        <v>13570</v>
      </c>
      <c r="M160" s="2" t="n">
        <v>21</v>
      </c>
      <c r="N160" s="4" t="n">
        <v>0.09</v>
      </c>
      <c r="O160" s="19" t="n">
        <f aca="false">DEGREES(ATAN(M160/L160))</f>
        <v>0.0886669424665622</v>
      </c>
      <c r="P160" s="5" t="n">
        <v>-2.33333333</v>
      </c>
      <c r="Q160" s="6" t="n">
        <v>46.66666667</v>
      </c>
      <c r="R160" s="2" t="n">
        <v>9407</v>
      </c>
      <c r="S160" s="2" t="n">
        <v>-285</v>
      </c>
      <c r="T160" s="2" t="n">
        <v>-1.74</v>
      </c>
      <c r="U160" s="19" t="n">
        <f aca="false">DEGREES(ATAN(S160/R160))</f>
        <v>-1.73533579054329</v>
      </c>
      <c r="V160" s="17" t="n">
        <f aca="false">T160-(J160+N160)/2</f>
        <v>-1.845</v>
      </c>
      <c r="W160" s="19" t="n">
        <f aca="false">U160-(K160+O160)/2</f>
        <v>-1.83877616436132</v>
      </c>
      <c r="X160" s="26"/>
    </row>
    <row r="161" customFormat="false" ht="12.8" hidden="false" customHeight="false" outlineLevel="0" collapsed="false">
      <c r="A161" s="28" t="s">
        <v>144</v>
      </c>
      <c r="B161" s="29" t="s">
        <v>129</v>
      </c>
      <c r="C161" s="29" t="n">
        <v>600</v>
      </c>
      <c r="D161" s="29" t="n">
        <v>9712</v>
      </c>
      <c r="E161" s="29" t="n">
        <v>9739</v>
      </c>
      <c r="F161" s="30" t="n">
        <f aca="false">(D161+E161)/2/C161</f>
        <v>16.2091666666667</v>
      </c>
      <c r="G161" s="30" t="n">
        <f aca="false">(H161+L161)/2/C161</f>
        <v>22.795</v>
      </c>
      <c r="H161" s="29" t="n">
        <v>13671</v>
      </c>
      <c r="I161" s="29" t="n">
        <v>83</v>
      </c>
      <c r="J161" s="31" t="n">
        <v>0.35</v>
      </c>
      <c r="K161" s="32" t="n">
        <f aca="false">DEGREES(ATAN(I161/H161))</f>
        <v>0.347852481236589</v>
      </c>
      <c r="L161" s="29" t="n">
        <v>13683</v>
      </c>
      <c r="M161" s="29" t="n">
        <v>56</v>
      </c>
      <c r="N161" s="31" t="n">
        <v>0.23</v>
      </c>
      <c r="O161" s="32" t="n">
        <f aca="false">DEGREES(ATAN(M161/L161))</f>
        <v>0.23449139358989</v>
      </c>
      <c r="P161" s="33" t="n">
        <v>3.33333333</v>
      </c>
      <c r="Q161" s="34" t="n">
        <v>46.66666667</v>
      </c>
      <c r="R161" s="29" t="n">
        <v>9475</v>
      </c>
      <c r="S161" s="29" t="n">
        <v>480</v>
      </c>
      <c r="T161" s="31" t="n">
        <v>2.9</v>
      </c>
      <c r="U161" s="32" t="n">
        <f aca="false">DEGREES(ATAN(S161/R161))</f>
        <v>2.90010378072604</v>
      </c>
      <c r="V161" s="30" t="n">
        <f aca="false">T161-(J161+N161)/2</f>
        <v>2.61</v>
      </c>
      <c r="W161" s="32" t="n">
        <f aca="false">U161-(K161+O161)/2</f>
        <v>2.6089318433128</v>
      </c>
      <c r="X161" s="35"/>
    </row>
    <row r="162" customFormat="false" ht="12.8" hidden="false" customHeight="false" outlineLevel="0" collapsed="false">
      <c r="Q162" s="1"/>
    </row>
    <row r="163" customFormat="false" ht="12.8" hidden="false" customHeight="false" outlineLevel="0" collapsed="false">
      <c r="O163" s="36" t="s">
        <v>145</v>
      </c>
      <c r="P163" s="37" t="s">
        <v>146</v>
      </c>
      <c r="Q163" s="38" t="s">
        <v>147</v>
      </c>
    </row>
    <row r="164" customFormat="false" ht="12.8" hidden="false" customHeight="false" outlineLevel="0" collapsed="false">
      <c r="O164" s="39" t="s">
        <v>146</v>
      </c>
      <c r="P164" s="40" t="n">
        <f aca="false">CORREL('Геометрия листов'!$P$2:$P$161, 'Геометрия листов'!$P$2:$P$161)</f>
        <v>1</v>
      </c>
      <c r="Q164" s="41"/>
    </row>
    <row r="165" customFormat="false" ht="12.8" hidden="false" customHeight="false" outlineLevel="0" collapsed="false">
      <c r="O165" s="42" t="s">
        <v>147</v>
      </c>
      <c r="P165" s="43" t="n">
        <f aca="false">CORREL('Геометрия листов'!$P$2:$P$161, 'Геометрия листов'!$Q$2:$Q$161)</f>
        <v>-0.290276311244353</v>
      </c>
      <c r="Q165" s="44" t="n">
        <f aca="false">CORREL('Геометрия листов'!$Q$2:$Q$161, 'Геометрия листов'!$Q$2:$Q$161)</f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6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0" topLeftCell="C1" activePane="topRight" state="frozen"/>
      <selection pane="topLeft" activeCell="A1" activeCellId="0" sqref="A1"/>
      <selection pane="topRight" activeCell="I165" activeCellId="0" sqref="I165"/>
    </sheetView>
  </sheetViews>
  <sheetFormatPr defaultColWidth="9.0546875" defaultRowHeight="12.8" zeroHeight="false" outlineLevelRow="0" outlineLevelCol="0"/>
  <cols>
    <col collapsed="false" customWidth="true" hidden="false" outlineLevel="0" max="1" min="1" style="1" width="12.22"/>
    <col collapsed="false" customWidth="true" hidden="false" outlineLevel="0" max="2" min="2" style="45" width="35.56"/>
    <col collapsed="false" customWidth="true" hidden="false" outlineLevel="0" max="3" min="3" style="2" width="11.81"/>
    <col collapsed="false" customWidth="true" hidden="false" outlineLevel="0" max="4" min="4" style="4" width="11.81"/>
    <col collapsed="false" customWidth="true" hidden="false" outlineLevel="0" max="5" min="5" style="5" width="11.81"/>
    <col collapsed="false" customWidth="true" hidden="false" outlineLevel="0" max="6" min="6" style="1" width="11.52"/>
    <col collapsed="false" customWidth="true" hidden="false" outlineLevel="0" max="7" min="7" style="6" width="11.38"/>
    <col collapsed="false" customWidth="true" hidden="false" outlineLevel="0" max="8" min="8" style="1" width="11.1"/>
    <col collapsed="false" customWidth="true" hidden="false" outlineLevel="0" max="9" min="9" style="1" width="12.91"/>
    <col collapsed="false" customWidth="true" hidden="false" outlineLevel="0" max="10" min="10" style="1" width="10.71"/>
    <col collapsed="false" customWidth="true" hidden="false" outlineLevel="0" max="11" min="11" style="1" width="7.96"/>
    <col collapsed="false" customWidth="true" hidden="false" outlineLevel="0" max="12" min="12" style="1" width="11.53"/>
    <col collapsed="false" customWidth="true" hidden="false" outlineLevel="0" max="13" min="13" style="1" width="12.42"/>
    <col collapsed="false" customWidth="true" hidden="false" outlineLevel="0" max="16" min="16" style="1" width="9.81"/>
    <col collapsed="false" customWidth="true" hidden="false" outlineLevel="0" max="17" min="17" style="1" width="10.31"/>
    <col collapsed="false" customWidth="true" hidden="false" outlineLevel="0" max="19" min="19" style="1" width="12.21"/>
    <col collapsed="false" customWidth="true" hidden="false" outlineLevel="0" max="20" min="20" style="1" width="10.91"/>
    <col collapsed="false" customWidth="true" hidden="false" outlineLevel="0" max="21" min="21" style="1" width="16.74"/>
    <col collapsed="false" customWidth="true" hidden="false" outlineLevel="0" max="22" min="22" style="4" width="8.7"/>
    <col collapsed="false" customWidth="true" hidden="false" outlineLevel="0" max="23" min="23" style="1" width="12.38"/>
    <col collapsed="false" customWidth="true" hidden="false" outlineLevel="0" max="16384" min="16376" style="1" width="11.53"/>
  </cols>
  <sheetData>
    <row r="1" s="14" customFormat="true" ht="48.35" hidden="false" customHeight="true" outlineLevel="0" collapsed="false">
      <c r="A1" s="46" t="s">
        <v>148</v>
      </c>
      <c r="B1" s="47" t="s">
        <v>0</v>
      </c>
      <c r="C1" s="8" t="s">
        <v>1</v>
      </c>
      <c r="D1" s="10" t="s">
        <v>21</v>
      </c>
      <c r="E1" s="11" t="s">
        <v>15</v>
      </c>
      <c r="F1" s="8" t="s">
        <v>149</v>
      </c>
      <c r="G1" s="11" t="s">
        <v>16</v>
      </c>
      <c r="H1" s="8" t="s">
        <v>150</v>
      </c>
      <c r="I1" s="8" t="s">
        <v>151</v>
      </c>
      <c r="J1" s="8" t="s">
        <v>152</v>
      </c>
      <c r="K1" s="8" t="s">
        <v>153</v>
      </c>
      <c r="L1" s="8" t="s">
        <v>154</v>
      </c>
      <c r="M1" s="8" t="s">
        <v>155</v>
      </c>
      <c r="N1" s="8" t="s">
        <v>156</v>
      </c>
      <c r="O1" s="8" t="s">
        <v>157</v>
      </c>
      <c r="P1" s="8" t="s">
        <v>158</v>
      </c>
      <c r="Q1" s="8" t="s">
        <v>159</v>
      </c>
      <c r="R1" s="10" t="s">
        <v>160</v>
      </c>
      <c r="S1" s="8" t="s">
        <v>161</v>
      </c>
      <c r="T1" s="48" t="s">
        <v>162</v>
      </c>
      <c r="U1" s="1"/>
    </row>
    <row r="2" customFormat="false" ht="12.8" hidden="false" customHeight="false" outlineLevel="0" collapsed="false">
      <c r="A2" s="49" t="n">
        <f aca="true">RAND()</f>
        <v>0.450584314818758</v>
      </c>
      <c r="B2" s="50" t="str">
        <f aca="false">'Геометрия листов'!A2</f>
        <v>VTK_Ryad_III_List_4_1867</v>
      </c>
      <c r="C2" s="51" t="str">
        <f aca="false">'Геометрия листов'!B2</f>
        <v>После 1867</v>
      </c>
      <c r="D2" s="17" t="n">
        <f aca="false">'Геометрия листов'!V2</f>
        <v>-4.45</v>
      </c>
      <c r="E2" s="52" t="n">
        <f aca="false">'Геометрия листов'!P2</f>
        <v>-5.66666667</v>
      </c>
      <c r="F2" s="53" t="n">
        <f aca="false">RADIANS(E2)</f>
        <v>-0.098901991004523</v>
      </c>
      <c r="G2" s="52" t="n">
        <f aca="false">'Геометрия листов'!Q2</f>
        <v>59.66666667</v>
      </c>
      <c r="H2" s="53" t="n">
        <f aca="false">RADIANS(G2)</f>
        <v>1.04137978708146</v>
      </c>
      <c r="I2" s="53" t="n">
        <f aca="false">RADIANS(D2)</f>
        <v>-0.0776671517137477</v>
      </c>
      <c r="J2" s="53" t="n">
        <f aca="false">(I2-$I$162)*(I2-$I$162)</f>
        <v>0.00532677527690264</v>
      </c>
      <c r="K2" s="53" t="n">
        <f aca="false">$K$165</f>
        <v>52.0832059414633</v>
      </c>
      <c r="L2" s="53" t="n">
        <f aca="false">RADIANS(K2)</f>
        <v>0.909023428672808</v>
      </c>
      <c r="M2" s="53" t="n">
        <f aca="false">1/TAN(L2)+L2-H2</f>
        <v>0.646593255108254</v>
      </c>
      <c r="N2" s="53" t="n">
        <f aca="false">COS(H2)</f>
        <v>0.505029841524477</v>
      </c>
      <c r="O2" s="53" t="n">
        <f aca="false">F2*N2/M2</f>
        <v>-0.0772486512175371</v>
      </c>
      <c r="P2" s="53" t="n">
        <f aca="false">O2-I2</f>
        <v>0.00041850049621063</v>
      </c>
      <c r="Q2" s="53" t="n">
        <f aca="false">DEGREES(P2)</f>
        <v>0.0239783121569998</v>
      </c>
      <c r="R2" s="54" t="n">
        <f aca="false">Q2*60</f>
        <v>1.43869872941999</v>
      </c>
      <c r="S2" s="53" t="n">
        <f aca="false">P2*P2</f>
        <v>1.75142665328544E-007</v>
      </c>
      <c r="T2" s="55" t="n">
        <f aca="false">(P2-$P$162)*(P2-$P$162)</f>
        <v>2.96817951292269E-007</v>
      </c>
      <c r="V2" s="1"/>
    </row>
    <row r="3" customFormat="false" ht="12.8" hidden="false" customHeight="false" outlineLevel="0" collapsed="false">
      <c r="A3" s="49" t="n">
        <f aca="true">RAND()</f>
        <v>0.608961874890456</v>
      </c>
      <c r="B3" s="50" t="str">
        <f aca="false">'Геометрия листов'!A3</f>
        <v>VTK_Ryad_III_List_4_1867</v>
      </c>
      <c r="C3" s="51" t="str">
        <f aca="false">'Геометрия листов'!B3</f>
        <v>После 1867</v>
      </c>
      <c r="D3" s="17" t="n">
        <f aca="false">'Геометрия листов'!V3</f>
        <v>-4.72</v>
      </c>
      <c r="E3" s="52" t="n">
        <f aca="false">'Геометрия листов'!P3</f>
        <v>-6</v>
      </c>
      <c r="F3" s="53" t="n">
        <f aca="false">RADIANS(E3)</f>
        <v>-0.10471975511966</v>
      </c>
      <c r="G3" s="52" t="n">
        <f aca="false">'Геометрия листов'!Q3</f>
        <v>59.33333333</v>
      </c>
      <c r="H3" s="53" t="n">
        <f aca="false">RADIANS(G3)</f>
        <v>1.03556202279179</v>
      </c>
      <c r="I3" s="53" t="n">
        <f aca="false">RADIANS(D3)</f>
        <v>-0.0823795406941324</v>
      </c>
      <c r="J3" s="53" t="n">
        <f aca="false">(I3-$I$162)*(I3-$I$162)</f>
        <v>0.00603684704979039</v>
      </c>
      <c r="K3" s="53" t="n">
        <f aca="false">$K$165</f>
        <v>52.0832059414633</v>
      </c>
      <c r="L3" s="53" t="n">
        <f aca="false">RADIANS(K3)</f>
        <v>0.909023428672808</v>
      </c>
      <c r="M3" s="53" t="n">
        <f aca="false">1/TAN(L3)+L3-H3</f>
        <v>0.652411019397924</v>
      </c>
      <c r="N3" s="53" t="n">
        <f aca="false">COS(H3)</f>
        <v>0.510042589815717</v>
      </c>
      <c r="O3" s="53" t="n">
        <f aca="false">F3*N3/M3</f>
        <v>-0.0818679230087036</v>
      </c>
      <c r="P3" s="53" t="n">
        <f aca="false">O3-I3</f>
        <v>0.000511617685428817</v>
      </c>
      <c r="Q3" s="53" t="n">
        <f aca="false">DEGREES(P3)</f>
        <v>0.029313534099323</v>
      </c>
      <c r="R3" s="54" t="n">
        <f aca="false">Q3*60</f>
        <v>1.75881204595938</v>
      </c>
      <c r="S3" s="53" t="n">
        <f aca="false">P3*P3</f>
        <v>2.6175265604354E-007</v>
      </c>
      <c r="T3" s="55" t="n">
        <f aca="false">(P3-$P$162)*(P3-$P$162)</f>
        <v>4.06951116532699E-007</v>
      </c>
      <c r="V3" s="1"/>
    </row>
    <row r="4" customFormat="false" ht="12.8" hidden="false" customHeight="false" outlineLevel="0" collapsed="false">
      <c r="A4" s="49" t="n">
        <f aca="true">RAND()</f>
        <v>0.234037100794511</v>
      </c>
      <c r="B4" s="50" t="str">
        <f aca="false">'Геометрия листов'!A4</f>
        <v>VTK_Ryad_III_List_4_1867</v>
      </c>
      <c r="C4" s="51" t="str">
        <f aca="false">'Геометрия листов'!B4</f>
        <v>После 1867</v>
      </c>
      <c r="D4" s="17" t="n">
        <f aca="false">'Геометрия листов'!V4</f>
        <v>-4.42</v>
      </c>
      <c r="E4" s="52" t="n">
        <f aca="false">'Геометрия листов'!P4</f>
        <v>-5.66666667</v>
      </c>
      <c r="F4" s="53" t="n">
        <f aca="false">RADIANS(E4)</f>
        <v>-0.098901991004523</v>
      </c>
      <c r="G4" s="52" t="n">
        <f aca="false">'Геометрия листов'!Q4</f>
        <v>59.33333333</v>
      </c>
      <c r="H4" s="53" t="n">
        <f aca="false">RADIANS(G4)</f>
        <v>1.03556202279179</v>
      </c>
      <c r="I4" s="53" t="n">
        <f aca="false">RADIANS(D4)</f>
        <v>-0.0771435529381494</v>
      </c>
      <c r="J4" s="53" t="n">
        <f aca="false">(I4-$I$162)*(I4-$I$162)</f>
        <v>0.00525061997002653</v>
      </c>
      <c r="K4" s="53" t="n">
        <f aca="false">$K$165</f>
        <v>52.0832059414633</v>
      </c>
      <c r="L4" s="53" t="n">
        <f aca="false">RADIANS(K4)</f>
        <v>0.909023428672808</v>
      </c>
      <c r="M4" s="53" t="n">
        <f aca="false">1/TAN(L4)+L4-H4</f>
        <v>0.652411019397924</v>
      </c>
      <c r="N4" s="53" t="n">
        <f aca="false">COS(H4)</f>
        <v>0.510042589815717</v>
      </c>
      <c r="O4" s="53" t="n">
        <f aca="false">F4*N4/M4</f>
        <v>-0.0773197051092576</v>
      </c>
      <c r="P4" s="53" t="n">
        <f aca="false">O4-I4</f>
        <v>-0.000176152171108238</v>
      </c>
      <c r="Q4" s="53" t="n">
        <f aca="false">DEGREES(P4)</f>
        <v>-0.0100927759565683</v>
      </c>
      <c r="R4" s="54" t="n">
        <f aca="false">Q4*60</f>
        <v>-0.6055665573941</v>
      </c>
      <c r="S4" s="53" t="n">
        <f aca="false">P4*P4</f>
        <v>3.10295873861458E-008</v>
      </c>
      <c r="T4" s="55" t="n">
        <f aca="false">(P4-$P$162)*(P4-$P$162)</f>
        <v>2.48429009557463E-009</v>
      </c>
      <c r="V4" s="1"/>
    </row>
    <row r="5" customFormat="false" ht="12.8" hidden="false" customHeight="false" outlineLevel="0" collapsed="false">
      <c r="A5" s="49" t="n">
        <f aca="true">RAND()</f>
        <v>0.34315642490326</v>
      </c>
      <c r="B5" s="50" t="str">
        <f aca="false">'Геометрия листов'!A5</f>
        <v>VTK_Ryad_IV_List_5_1877</v>
      </c>
      <c r="C5" s="51" t="str">
        <f aca="false">'Геометрия листов'!B5</f>
        <v>После 1877</v>
      </c>
      <c r="D5" s="17" t="n">
        <f aca="false">'Геометрия листов'!V5</f>
        <v>-3.675</v>
      </c>
      <c r="E5" s="52" t="n">
        <f aca="false">'Геометрия листов'!P5</f>
        <v>-4.66666667</v>
      </c>
      <c r="F5" s="53" t="n">
        <f aca="false">RADIANS(E5)</f>
        <v>-0.0814486984845797</v>
      </c>
      <c r="G5" s="52" t="n">
        <f aca="false">'Геометрия листов'!Q5</f>
        <v>59</v>
      </c>
      <c r="H5" s="53" t="n">
        <f aca="false">RADIANS(G5)</f>
        <v>1.02974425867665</v>
      </c>
      <c r="I5" s="53" t="n">
        <f aca="false">RADIANS(D5)</f>
        <v>-0.0641408500107916</v>
      </c>
      <c r="J5" s="53" t="n">
        <f aca="false">(I5-$I$162)*(I5-$I$162)</f>
        <v>0.00353530833201905</v>
      </c>
      <c r="K5" s="53" t="n">
        <f aca="false">$K$165</f>
        <v>52.0832059414633</v>
      </c>
      <c r="L5" s="53" t="n">
        <f aca="false">RADIANS(K5)</f>
        <v>0.909023428672808</v>
      </c>
      <c r="M5" s="53" t="n">
        <f aca="false">1/TAN(L5)+L5-H5</f>
        <v>0.658228783513064</v>
      </c>
      <c r="N5" s="53" t="n">
        <f aca="false">COS(H5)</f>
        <v>0.515038074910054</v>
      </c>
      <c r="O5" s="53" t="n">
        <f aca="false">F5*N5/M5</f>
        <v>-0.0637303957562269</v>
      </c>
      <c r="P5" s="53" t="n">
        <f aca="false">O5-I5</f>
        <v>0.000410454254564735</v>
      </c>
      <c r="Q5" s="53" t="n">
        <f aca="false">DEGREES(P5)</f>
        <v>0.0235172964697476</v>
      </c>
      <c r="R5" s="54" t="n">
        <f aca="false">Q5*60</f>
        <v>1.41103778818486</v>
      </c>
      <c r="S5" s="53" t="n">
        <f aca="false">P5*P5</f>
        <v>1.68472695090292E-007</v>
      </c>
      <c r="T5" s="55" t="n">
        <f aca="false">(P5-$P$162)*(P5-$P$162)</f>
        <v>2.88115347250319E-007</v>
      </c>
      <c r="V5" s="1"/>
    </row>
    <row r="6" customFormat="false" ht="12.8" hidden="false" customHeight="false" outlineLevel="0" collapsed="false">
      <c r="A6" s="49" t="n">
        <f aca="true">RAND()</f>
        <v>0.0122330563836574</v>
      </c>
      <c r="B6" s="50" t="str">
        <f aca="false">'Геометрия листов'!A6</f>
        <v>VTK_Ryad_IV_List_5_1877</v>
      </c>
      <c r="C6" s="51" t="str">
        <f aca="false">'Геометрия листов'!B6</f>
        <v>После 1877</v>
      </c>
      <c r="D6" s="17" t="n">
        <f aca="false">'Геометрия листов'!V6</f>
        <v>-3.355</v>
      </c>
      <c r="E6" s="52" t="n">
        <f aca="false">'Геометрия листов'!P6</f>
        <v>-4.33333333</v>
      </c>
      <c r="F6" s="53" t="n">
        <f aca="false">RADIANS(E6)</f>
        <v>-0.07563093419491</v>
      </c>
      <c r="G6" s="52" t="n">
        <f aca="false">'Геометрия листов'!Q6</f>
        <v>59</v>
      </c>
      <c r="H6" s="53" t="n">
        <f aca="false">RADIANS(G6)</f>
        <v>1.02974425867665</v>
      </c>
      <c r="I6" s="53" t="n">
        <f aca="false">RADIANS(D6)</f>
        <v>-0.0585557964044098</v>
      </c>
      <c r="J6" s="53" t="n">
        <f aca="false">(I6-$I$162)*(I6-$I$162)</f>
        <v>0.00290234379544425</v>
      </c>
      <c r="K6" s="53" t="n">
        <f aca="false">$K$165</f>
        <v>52.0832059414633</v>
      </c>
      <c r="L6" s="53" t="n">
        <f aca="false">RADIANS(K6)</f>
        <v>0.909023428672808</v>
      </c>
      <c r="M6" s="53" t="n">
        <f aca="false">1/TAN(L6)+L6-H6</f>
        <v>0.658228783513064</v>
      </c>
      <c r="N6" s="53" t="n">
        <f aca="false">COS(H6)</f>
        <v>0.515038074910054</v>
      </c>
      <c r="O6" s="53" t="n">
        <f aca="false">F6*N6/M6</f>
        <v>-0.0591782245429902</v>
      </c>
      <c r="P6" s="53" t="n">
        <f aca="false">O6-I6</f>
        <v>-0.000622428138580433</v>
      </c>
      <c r="Q6" s="53" t="n">
        <f aca="false">DEGREES(P6)</f>
        <v>-0.0356625053908427</v>
      </c>
      <c r="R6" s="54" t="n">
        <f aca="false">Q6*60</f>
        <v>-2.13975032345057</v>
      </c>
      <c r="S6" s="53" t="n">
        <f aca="false">P6*P6</f>
        <v>3.87416787696703E-007</v>
      </c>
      <c r="T6" s="55" t="n">
        <f aca="false">(P6-$P$162)*(P6-$P$162)</f>
        <v>2.4613368595246E-007</v>
      </c>
      <c r="V6" s="1"/>
    </row>
    <row r="7" customFormat="false" ht="12.8" hidden="false" customHeight="false" outlineLevel="0" collapsed="false">
      <c r="A7" s="49" t="n">
        <f aca="true">RAND()</f>
        <v>0.833589083216577</v>
      </c>
      <c r="B7" s="50" t="str">
        <f aca="false">'Геометрия листов'!A7</f>
        <v>VTK_Ryad_IV_List_10_1879</v>
      </c>
      <c r="C7" s="51" t="str">
        <f aca="false">'Геометрия листов'!B7</f>
        <v>После 1879</v>
      </c>
      <c r="D7" s="17" t="n">
        <f aca="false">'Геометрия листов'!V7</f>
        <v>1.255</v>
      </c>
      <c r="E7" s="52" t="n">
        <f aca="false">'Геометрия листов'!P7</f>
        <v>1.66666667</v>
      </c>
      <c r="F7" s="53" t="n">
        <f aca="false">RADIANS(E7)</f>
        <v>0.0290888209247498</v>
      </c>
      <c r="G7" s="52" t="n">
        <f aca="false">'Геометрия листов'!Q7</f>
        <v>59</v>
      </c>
      <c r="H7" s="53" t="n">
        <f aca="false">RADIANS(G7)</f>
        <v>1.02974425867665</v>
      </c>
      <c r="I7" s="53" t="n">
        <f aca="false">RADIANS(D7)</f>
        <v>0.0219038821125288</v>
      </c>
      <c r="J7" s="53" t="n">
        <f aca="false">(I7-$I$162)*(I7-$I$162)</f>
        <v>0.000706829925131972</v>
      </c>
      <c r="K7" s="53" t="n">
        <f aca="false">$K$165</f>
        <v>52.0832059414633</v>
      </c>
      <c r="L7" s="53" t="n">
        <f aca="false">RADIANS(K7)</f>
        <v>0.909023428672808</v>
      </c>
      <c r="M7" s="53" t="n">
        <f aca="false">1/TAN(L7)+L7-H7</f>
        <v>0.658228783513064</v>
      </c>
      <c r="N7" s="53" t="n">
        <f aca="false">COS(H7)</f>
        <v>0.515038074910054</v>
      </c>
      <c r="O7" s="53" t="n">
        <f aca="false">F7*N7/M7</f>
        <v>0.0227608556564878</v>
      </c>
      <c r="P7" s="53" t="n">
        <f aca="false">O7-I7</f>
        <v>0.000856973543959038</v>
      </c>
      <c r="Q7" s="53" t="n">
        <f aca="false">DEGREES(P7)</f>
        <v>0.0491009672232218</v>
      </c>
      <c r="R7" s="54" t="n">
        <f aca="false">Q7*60</f>
        <v>2.94605803339331</v>
      </c>
      <c r="S7" s="53" t="n">
        <f aca="false">P7*P7</f>
        <v>7.34403655045713E-007</v>
      </c>
      <c r="T7" s="55" t="n">
        <f aca="false">(P7-$P$162)*(P7-$P$162)</f>
        <v>9.66845579408682E-007</v>
      </c>
      <c r="V7" s="1"/>
    </row>
    <row r="8" customFormat="false" ht="12.8" hidden="false" customHeight="false" outlineLevel="0" collapsed="false">
      <c r="A8" s="49" t="n">
        <f aca="true">RAND()</f>
        <v>0.935879635982281</v>
      </c>
      <c r="B8" s="50" t="str">
        <f aca="false">'Геометрия листов'!A8</f>
        <v>VTK_Ryad_IV_List_10_1879</v>
      </c>
      <c r="C8" s="51" t="str">
        <f aca="false">'Геометрия листов'!B8</f>
        <v>После 1879</v>
      </c>
      <c r="D8" s="17" t="n">
        <f aca="false">'Геометрия листов'!V8</f>
        <v>1.535</v>
      </c>
      <c r="E8" s="52" t="n">
        <f aca="false">'Геометрия листов'!P8</f>
        <v>2</v>
      </c>
      <c r="F8" s="53" t="n">
        <f aca="false">RADIANS(E8)</f>
        <v>0.0349065850398866</v>
      </c>
      <c r="G8" s="52" t="n">
        <f aca="false">'Геометрия листов'!Q8</f>
        <v>59</v>
      </c>
      <c r="H8" s="53" t="n">
        <f aca="false">RADIANS(G8)</f>
        <v>1.02974425867665</v>
      </c>
      <c r="I8" s="53" t="n">
        <f aca="false">RADIANS(D8)</f>
        <v>0.026790804018113</v>
      </c>
      <c r="J8" s="53" t="n">
        <f aca="false">(I8-$I$162)*(I8-$I$162)</f>
        <v>0.000990562013074554</v>
      </c>
      <c r="K8" s="53" t="n">
        <f aca="false">$K$165</f>
        <v>52.0832059414633</v>
      </c>
      <c r="L8" s="53" t="n">
        <f aca="false">RADIANS(K8)</f>
        <v>0.909023428672808</v>
      </c>
      <c r="M8" s="53" t="n">
        <f aca="false">1/TAN(L8)+L8-H8</f>
        <v>0.658228783513064</v>
      </c>
      <c r="N8" s="53" t="n">
        <f aca="false">COS(H8)</f>
        <v>0.515038074910054</v>
      </c>
      <c r="O8" s="53" t="n">
        <f aca="false">F8*N8/M8</f>
        <v>0.0273130267331594</v>
      </c>
      <c r="P8" s="53" t="n">
        <f aca="false">O8-I8</f>
        <v>0.000522222715046355</v>
      </c>
      <c r="Q8" s="53" t="n">
        <f aca="false">DEGREES(P8)</f>
        <v>0.0299211575380192</v>
      </c>
      <c r="R8" s="54" t="n">
        <f aca="false">Q8*60</f>
        <v>1.79526945228115</v>
      </c>
      <c r="S8" s="53" t="n">
        <f aca="false">P8*P8</f>
        <v>2.72716564110386E-007</v>
      </c>
      <c r="T8" s="55" t="n">
        <f aca="false">(P8-$P$162)*(P8-$P$162)</f>
        <v>4.20594056952597E-007</v>
      </c>
      <c r="V8" s="1"/>
    </row>
    <row r="9" customFormat="false" ht="12.8" hidden="false" customHeight="false" outlineLevel="0" collapsed="false">
      <c r="A9" s="49" t="n">
        <f aca="true">RAND()</f>
        <v>0.336901399251459</v>
      </c>
      <c r="B9" s="50" t="str">
        <f aca="false">'Геометрия листов'!A9</f>
        <v>VTK_Ryad_V_List_4_VIII_1915</v>
      </c>
      <c r="C9" s="51" t="n">
        <f aca="false">'Геометрия листов'!B9</f>
        <v>1915</v>
      </c>
      <c r="D9" s="17" t="n">
        <f aca="false">'Геометрия листов'!V9</f>
        <v>-4.585</v>
      </c>
      <c r="E9" s="52" t="n">
        <f aca="false">'Геометрия листов'!P9</f>
        <v>-6</v>
      </c>
      <c r="F9" s="53" t="n">
        <f aca="false">RADIANS(E9)</f>
        <v>-0.10471975511966</v>
      </c>
      <c r="G9" s="52" t="n">
        <f aca="false">'Геометрия листов'!Q9</f>
        <v>58.66666667</v>
      </c>
      <c r="H9" s="53" t="n">
        <f aca="false">RADIANS(G9)</f>
        <v>1.02392649456152</v>
      </c>
      <c r="I9" s="53" t="n">
        <f aca="false">RADIANS(D9)</f>
        <v>-0.08002334620394</v>
      </c>
      <c r="J9" s="53" t="n">
        <f aca="false">(I9-$I$162)*(I9-$I$162)</f>
        <v>0.00567625951087091</v>
      </c>
      <c r="K9" s="53" t="n">
        <f aca="false">$K$165</f>
        <v>52.0832059414633</v>
      </c>
      <c r="L9" s="53" t="n">
        <f aca="false">RADIANS(K9)</f>
        <v>0.909023428672808</v>
      </c>
      <c r="M9" s="53" t="n">
        <f aca="false">1/TAN(L9)+L9-H9</f>
        <v>0.664046547628194</v>
      </c>
      <c r="N9" s="53" t="n">
        <f aca="false">COS(H9)</f>
        <v>0.520016127879523</v>
      </c>
      <c r="O9" s="53" t="n">
        <f aca="false">F9*N9/M9</f>
        <v>-0.082006241526773</v>
      </c>
      <c r="P9" s="53" t="n">
        <f aca="false">O9-I9</f>
        <v>-0.00198289532283297</v>
      </c>
      <c r="Q9" s="53" t="n">
        <f aca="false">DEGREES(P9)</f>
        <v>-0.11361153321456</v>
      </c>
      <c r="R9" s="54" t="n">
        <f aca="false">Q9*60</f>
        <v>-6.81669199287359</v>
      </c>
      <c r="S9" s="53" t="n">
        <f aca="false">P9*P9</f>
        <v>3.93187386131286E-006</v>
      </c>
      <c r="T9" s="55" t="n">
        <f aca="false">(P9-$P$162)*(P9-$P$162)</f>
        <v>3.44691085170207E-006</v>
      </c>
      <c r="V9" s="1"/>
    </row>
    <row r="10" customFormat="false" ht="12.8" hidden="false" customHeight="false" outlineLevel="0" collapsed="false">
      <c r="A10" s="49" t="n">
        <f aca="true">RAND()</f>
        <v>0.9371717225463</v>
      </c>
      <c r="B10" s="50" t="str">
        <f aca="false">'Геометрия листов'!A10</f>
        <v>VTK_Ryad_V_List_4_VIII_1915</v>
      </c>
      <c r="C10" s="51" t="n">
        <f aca="false">'Геометрия листов'!B10</f>
        <v>1915</v>
      </c>
      <c r="D10" s="17" t="n">
        <f aca="false">'Геометрия листов'!V10</f>
        <v>-4.465</v>
      </c>
      <c r="E10" s="52" t="n">
        <f aca="false">'Геометрия листов'!P10</f>
        <v>-5.66666667</v>
      </c>
      <c r="F10" s="53" t="n">
        <f aca="false">RADIANS(E10)</f>
        <v>-0.098901991004523</v>
      </c>
      <c r="G10" s="52" t="n">
        <f aca="false">'Геометрия листов'!Q10</f>
        <v>58.66666667</v>
      </c>
      <c r="H10" s="53" t="n">
        <f aca="false">RADIANS(G10)</f>
        <v>1.02392649456152</v>
      </c>
      <c r="I10" s="53" t="n">
        <f aca="false">RADIANS(D10)</f>
        <v>-0.0779289511015468</v>
      </c>
      <c r="J10" s="53" t="n">
        <f aca="false">(I10-$I$162)*(I10-$I$162)</f>
        <v>0.00536505854709906</v>
      </c>
      <c r="K10" s="53" t="n">
        <f aca="false">$K$165</f>
        <v>52.0832059414633</v>
      </c>
      <c r="L10" s="53" t="n">
        <f aca="false">RADIANS(K10)</f>
        <v>0.909023428672808</v>
      </c>
      <c r="M10" s="53" t="n">
        <f aca="false">1/TAN(L10)+L10-H10</f>
        <v>0.664046547628194</v>
      </c>
      <c r="N10" s="53" t="n">
        <f aca="false">COS(H10)</f>
        <v>0.520016127879523</v>
      </c>
      <c r="O10" s="53" t="n">
        <f aca="false">F10*N10/M10</f>
        <v>-0.0774503392652889</v>
      </c>
      <c r="P10" s="53" t="n">
        <f aca="false">O10-I10</f>
        <v>0.0004786118362579</v>
      </c>
      <c r="Q10" s="53" t="n">
        <f aca="false">DEGREES(P10)</f>
        <v>0.0274224382425841</v>
      </c>
      <c r="R10" s="54" t="n">
        <f aca="false">Q10*60</f>
        <v>1.64534629455505</v>
      </c>
      <c r="S10" s="53" t="n">
        <f aca="false">P10*P10</f>
        <v>2.29069289806159E-007</v>
      </c>
      <c r="T10" s="55" t="n">
        <f aca="false">(P10-$P$162)*(P10-$P$162)</f>
        <v>3.65929844513085E-007</v>
      </c>
      <c r="V10" s="1"/>
    </row>
    <row r="11" customFormat="false" ht="12.8" hidden="false" customHeight="false" outlineLevel="0" collapsed="false">
      <c r="A11" s="49" t="n">
        <f aca="true">RAND()</f>
        <v>0.683855872948871</v>
      </c>
      <c r="B11" s="50" t="str">
        <f aca="false">'Геометрия листов'!A11</f>
        <v>VTK_Ryad_V_List_4_VIII_1915</v>
      </c>
      <c r="C11" s="51" t="n">
        <f aca="false">'Геометрия листов'!B11</f>
        <v>1915</v>
      </c>
      <c r="D11" s="17" t="n">
        <f aca="false">'Геометрия листов'!V11</f>
        <v>-4.615</v>
      </c>
      <c r="E11" s="52" t="n">
        <f aca="false">'Геометрия листов'!P11</f>
        <v>-5.66666667</v>
      </c>
      <c r="F11" s="53" t="n">
        <f aca="false">RADIANS(E11)</f>
        <v>-0.098901991004523</v>
      </c>
      <c r="G11" s="52" t="n">
        <f aca="false">'Геометрия листов'!Q11</f>
        <v>58.33333333</v>
      </c>
      <c r="H11" s="53" t="n">
        <f aca="false">RADIANS(G11)</f>
        <v>1.01810873027185</v>
      </c>
      <c r="I11" s="53" t="n">
        <f aca="false">RADIANS(D11)</f>
        <v>-0.0805469449795383</v>
      </c>
      <c r="J11" s="53" t="n">
        <f aca="false">(I11-$I$162)*(I11-$I$162)</f>
        <v>0.00575543053020291</v>
      </c>
      <c r="K11" s="53" t="n">
        <f aca="false">$K$165</f>
        <v>52.0832059414633</v>
      </c>
      <c r="L11" s="53" t="n">
        <f aca="false">RADIANS(K11)</f>
        <v>0.909023428672808</v>
      </c>
      <c r="M11" s="53" t="n">
        <f aca="false">1/TAN(L11)+L11-H11</f>
        <v>0.669864311917864</v>
      </c>
      <c r="N11" s="53" t="n">
        <f aca="false">COS(H11)</f>
        <v>0.524976580384076</v>
      </c>
      <c r="O11" s="53" t="n">
        <f aca="false">F11*N11/M11</f>
        <v>-0.0775100689900576</v>
      </c>
      <c r="P11" s="53" t="n">
        <f aca="false">O11-I11</f>
        <v>0.00303687598948071</v>
      </c>
      <c r="Q11" s="53" t="n">
        <f aca="false">DEGREES(P11)</f>
        <v>0.174000177101861</v>
      </c>
      <c r="R11" s="54" t="n">
        <f aca="false">Q11*60</f>
        <v>10.4400106261116</v>
      </c>
      <c r="S11" s="53" t="n">
        <f aca="false">P11*P11</f>
        <v>9.22261577548447E-006</v>
      </c>
      <c r="T11" s="55" t="n">
        <f aca="false">(P11-$P$162)*(P11-$P$162)</f>
        <v>1.00057425530411E-005</v>
      </c>
      <c r="V11" s="1"/>
    </row>
    <row r="12" customFormat="false" ht="12.8" hidden="false" customHeight="false" outlineLevel="0" collapsed="false">
      <c r="A12" s="49" t="n">
        <f aca="true">RAND()</f>
        <v>0.289307942587563</v>
      </c>
      <c r="B12" s="50" t="str">
        <f aca="false">'Геометрия листов'!A12</f>
        <v>VTK_Ryad_V_List_7_1924</v>
      </c>
      <c r="C12" s="51" t="n">
        <f aca="false">'Геометрия листов'!B12</f>
        <v>1924</v>
      </c>
      <c r="D12" s="17" t="n">
        <f aca="false">'Геометрия листов'!V12</f>
        <v>-1.545</v>
      </c>
      <c r="E12" s="52" t="n">
        <f aca="false">'Геометрия листов'!P12</f>
        <v>-2</v>
      </c>
      <c r="F12" s="53" t="n">
        <f aca="false">RADIANS(E12)</f>
        <v>-0.0349065850398866</v>
      </c>
      <c r="G12" s="52" t="n">
        <f aca="false">'Геометрия листов'!Q12</f>
        <v>58.66666667</v>
      </c>
      <c r="H12" s="53" t="n">
        <f aca="false">RADIANS(G12)</f>
        <v>1.02392649456152</v>
      </c>
      <c r="I12" s="53" t="n">
        <f aca="false">RADIANS(D12)</f>
        <v>-0.0269653369433124</v>
      </c>
      <c r="J12" s="53" t="n">
        <f aca="false">(I12-$I$162)*(I12-$I$162)</f>
        <v>0.000496529673946723</v>
      </c>
      <c r="K12" s="53" t="n">
        <f aca="false">$K$165</f>
        <v>52.0832059414633</v>
      </c>
      <c r="L12" s="53" t="n">
        <f aca="false">RADIANS(K12)</f>
        <v>0.909023428672808</v>
      </c>
      <c r="M12" s="53" t="n">
        <f aca="false">1/TAN(L12)+L12-H12</f>
        <v>0.664046547628194</v>
      </c>
      <c r="N12" s="53" t="n">
        <f aca="false">COS(H12)</f>
        <v>0.520016127879523</v>
      </c>
      <c r="O12" s="53" t="n">
        <f aca="false">F12*N12/M12</f>
        <v>-0.0273354138422576</v>
      </c>
      <c r="P12" s="53" t="n">
        <f aca="false">O12-I12</f>
        <v>-0.000370076898945203</v>
      </c>
      <c r="Q12" s="53" t="n">
        <f aca="false">DEGREES(P12)</f>
        <v>-0.0212038444048496</v>
      </c>
      <c r="R12" s="54" t="n">
        <f aca="false">Q12*60</f>
        <v>-1.27223066429098</v>
      </c>
      <c r="S12" s="53" t="n">
        <f aca="false">P12*P12</f>
        <v>1.36956911132898E-007</v>
      </c>
      <c r="T12" s="55" t="n">
        <f aca="false">(P12-$P$162)*(P12-$P$162)</f>
        <v>5.94225361434986E-008</v>
      </c>
      <c r="V12" s="1"/>
    </row>
    <row r="13" customFormat="false" ht="12.8" hidden="false" customHeight="false" outlineLevel="0" collapsed="false">
      <c r="A13" s="49" t="n">
        <f aca="true">RAND()</f>
        <v>0.759356794082853</v>
      </c>
      <c r="B13" s="50" t="str">
        <f aca="false">'Геометрия листов'!A13</f>
        <v>VTK_Ryad_V_List_7_1924</v>
      </c>
      <c r="C13" s="51" t="n">
        <f aca="false">'Геометрия листов'!B13</f>
        <v>1924</v>
      </c>
      <c r="D13" s="17" t="n">
        <f aca="false">'Геометрия листов'!V13</f>
        <v>-1.265</v>
      </c>
      <c r="E13" s="52" t="n">
        <f aca="false">'Геометрия листов'!P13</f>
        <v>-1.66666667</v>
      </c>
      <c r="F13" s="53" t="n">
        <f aca="false">RADIANS(E13)</f>
        <v>-0.0290888209247498</v>
      </c>
      <c r="G13" s="52" t="n">
        <f aca="false">'Геометрия листов'!Q13</f>
        <v>58.66666667</v>
      </c>
      <c r="H13" s="53" t="n">
        <f aca="false">RADIANS(G13)</f>
        <v>1.02392649456152</v>
      </c>
      <c r="I13" s="53" t="n">
        <f aca="false">RADIANS(D13)</f>
        <v>-0.0220784150377283</v>
      </c>
      <c r="J13" s="53" t="n">
        <f aca="false">(I13-$I$162)*(I13-$I$162)</f>
        <v>0.000302621647663746</v>
      </c>
      <c r="K13" s="53" t="n">
        <f aca="false">$K$165</f>
        <v>52.0832059414633</v>
      </c>
      <c r="L13" s="53" t="n">
        <f aca="false">RADIANS(K13)</f>
        <v>0.909023428672808</v>
      </c>
      <c r="M13" s="53" t="n">
        <f aca="false">1/TAN(L13)+L13-H13</f>
        <v>0.664046547628194</v>
      </c>
      <c r="N13" s="53" t="n">
        <f aca="false">COS(H13)</f>
        <v>0.520016127879523</v>
      </c>
      <c r="O13" s="53" t="n">
        <f aca="false">F13*N13/M13</f>
        <v>-0.0227795115807737</v>
      </c>
      <c r="P13" s="53" t="n">
        <f aca="false">O13-I13</f>
        <v>-0.000701096543045385</v>
      </c>
      <c r="Q13" s="53" t="n">
        <f aca="false">DEGREES(P13)</f>
        <v>-0.0401698729477126</v>
      </c>
      <c r="R13" s="54" t="n">
        <f aca="false">Q13*60</f>
        <v>-2.41019237686276</v>
      </c>
      <c r="S13" s="53" t="n">
        <f aca="false">P13*P13</f>
        <v>4.91536362670189E-007</v>
      </c>
      <c r="T13" s="55" t="n">
        <f aca="false">(P13-$P$162)*(P13-$P$162)</f>
        <v>3.30380124468504E-007</v>
      </c>
      <c r="V13" s="1"/>
    </row>
    <row r="14" customFormat="false" ht="12.8" hidden="false" customHeight="false" outlineLevel="0" collapsed="false">
      <c r="A14" s="49" t="n">
        <f aca="true">RAND()</f>
        <v>0.1397664262013</v>
      </c>
      <c r="B14" s="50" t="str">
        <f aca="false">'Геометрия листов'!A14</f>
        <v>VTK_Ryad_VII_List_4_1888</v>
      </c>
      <c r="C14" s="51" t="str">
        <f aca="false">'Геометрия листов'!B14</f>
        <v>После 1888</v>
      </c>
      <c r="D14" s="17" t="n">
        <f aca="false">'Геометрия листов'!V14</f>
        <v>-4.345</v>
      </c>
      <c r="E14" s="52" t="n">
        <f aca="false">'Геометрия листов'!P14</f>
        <v>-5.66666667</v>
      </c>
      <c r="F14" s="53" t="n">
        <f aca="false">RADIANS(E14)</f>
        <v>-0.098901991004523</v>
      </c>
      <c r="G14" s="52" t="n">
        <f aca="false">'Геометрия листов'!Q14</f>
        <v>57.66666667</v>
      </c>
      <c r="H14" s="53" t="n">
        <f aca="false">RADIANS(G14)</f>
        <v>1.00647320204157</v>
      </c>
      <c r="I14" s="53" t="n">
        <f aca="false">RADIANS(D14)</f>
        <v>-0.0758345559991536</v>
      </c>
      <c r="J14" s="53" t="n">
        <f aca="false">(I14-$I$162)*(I14-$I$162)</f>
        <v>0.00506263056501706</v>
      </c>
      <c r="K14" s="53" t="n">
        <f aca="false">$K$165</f>
        <v>52.0832059414633</v>
      </c>
      <c r="L14" s="53" t="n">
        <f aca="false">RADIANS(K14)</f>
        <v>0.909023428672808</v>
      </c>
      <c r="M14" s="53" t="n">
        <f aca="false">1/TAN(L14)+L14-H14</f>
        <v>0.681499840148144</v>
      </c>
      <c r="N14" s="53" t="n">
        <f aca="false">COS(H14)</f>
        <v>0.534844012284507</v>
      </c>
      <c r="O14" s="53" t="n">
        <f aca="false">F14*N14/M14</f>
        <v>-0.0776187088764196</v>
      </c>
      <c r="P14" s="53" t="n">
        <f aca="false">O14-I14</f>
        <v>-0.00178415287726599</v>
      </c>
      <c r="Q14" s="53" t="n">
        <f aca="false">DEGREES(P14)</f>
        <v>-0.102224429873464</v>
      </c>
      <c r="R14" s="54" t="n">
        <f aca="false">Q14*60</f>
        <v>-6.13346579240783</v>
      </c>
      <c r="S14" s="53" t="n">
        <f aca="false">P14*P14</f>
        <v>3.18320148945652E-006</v>
      </c>
      <c r="T14" s="55" t="n">
        <f aca="false">(P14-$P$162)*(P14-$P$162)</f>
        <v>2.74844460475065E-006</v>
      </c>
      <c r="V14" s="1"/>
    </row>
    <row r="15" customFormat="false" ht="12.8" hidden="false" customHeight="false" outlineLevel="0" collapsed="false">
      <c r="A15" s="49" t="n">
        <f aca="true">RAND()</f>
        <v>0.258276002884366</v>
      </c>
      <c r="B15" s="50" t="str">
        <f aca="false">'Геометрия листов'!A15</f>
        <v>VTK_Ryad_VII_List_4_1888</v>
      </c>
      <c r="C15" s="51" t="str">
        <f aca="false">'Геометрия листов'!B15</f>
        <v>После 1888</v>
      </c>
      <c r="D15" s="17" t="n">
        <f aca="false">'Геометрия листов'!V15</f>
        <v>-4.105</v>
      </c>
      <c r="E15" s="52" t="n">
        <f aca="false">'Геометрия листов'!P15</f>
        <v>-5.33333333</v>
      </c>
      <c r="F15" s="53" t="n">
        <f aca="false">RADIANS(E15)</f>
        <v>-0.0930842267148533</v>
      </c>
      <c r="G15" s="52" t="n">
        <f aca="false">'Геометрия листов'!Q15</f>
        <v>57.66666667</v>
      </c>
      <c r="H15" s="53" t="n">
        <f aca="false">RADIANS(G15)</f>
        <v>1.00647320204157</v>
      </c>
      <c r="I15" s="53" t="n">
        <f aca="false">RADIANS(D15)</f>
        <v>-0.0716457657943672</v>
      </c>
      <c r="J15" s="53" t="n">
        <f aca="false">(I15-$I$162)*(I15-$I$162)</f>
        <v>0.00448409354592265</v>
      </c>
      <c r="K15" s="53" t="n">
        <f aca="false">$K$165</f>
        <v>52.0832059414633</v>
      </c>
      <c r="L15" s="53" t="n">
        <f aca="false">RADIANS(K15)</f>
        <v>0.909023428672808</v>
      </c>
      <c r="M15" s="53" t="n">
        <f aca="false">1/TAN(L15)+L15-H15</f>
        <v>0.681499840148144</v>
      </c>
      <c r="N15" s="53" t="n">
        <f aca="false">COS(H15)</f>
        <v>0.534844012284507</v>
      </c>
      <c r="O15" s="53" t="n">
        <f aca="false">F15*N15/M15</f>
        <v>-0.073052902383294</v>
      </c>
      <c r="P15" s="53" t="n">
        <f aca="false">O15-I15</f>
        <v>-0.00140713658892677</v>
      </c>
      <c r="Q15" s="53" t="n">
        <f aca="false">DEGREES(P15)</f>
        <v>-0.0806229877439391</v>
      </c>
      <c r="R15" s="54" t="n">
        <f aca="false">Q15*60</f>
        <v>-4.83737926463634</v>
      </c>
      <c r="S15" s="53" t="n">
        <f aca="false">P15*P15</f>
        <v>1.98003337989647E-006</v>
      </c>
      <c r="T15" s="55" t="n">
        <f aca="false">(P15-$P$162)*(P15-$P$162)</f>
        <v>1.64051798630514E-006</v>
      </c>
      <c r="V15" s="1"/>
    </row>
    <row r="16" customFormat="false" ht="12.8" hidden="false" customHeight="false" outlineLevel="0" collapsed="false">
      <c r="A16" s="49" t="n">
        <f aca="true">RAND()</f>
        <v>0.41338985687119</v>
      </c>
      <c r="B16" s="50" t="str">
        <f aca="false">'Геометрия листов'!A16</f>
        <v>VTK_Ryad_VII_List_4_1888</v>
      </c>
      <c r="C16" s="51" t="str">
        <f aca="false">'Геометрия листов'!B16</f>
        <v>После 1888</v>
      </c>
      <c r="D16" s="17" t="n">
        <f aca="false">'Геометрия листов'!V16</f>
        <v>-4.345</v>
      </c>
      <c r="E16" s="52" t="n">
        <f aca="false">'Геометрия листов'!P16</f>
        <v>-5.66666667</v>
      </c>
      <c r="F16" s="53" t="n">
        <f aca="false">RADIANS(E16)</f>
        <v>-0.098901991004523</v>
      </c>
      <c r="G16" s="52" t="n">
        <f aca="false">'Геометрия листов'!Q16</f>
        <v>57.33333333</v>
      </c>
      <c r="H16" s="53" t="n">
        <f aca="false">RADIANS(G16)</f>
        <v>1.0006554377519</v>
      </c>
      <c r="I16" s="53" t="n">
        <f aca="false">RADIANS(D16)</f>
        <v>-0.0758345559991536</v>
      </c>
      <c r="J16" s="53" t="n">
        <f aca="false">(I16-$I$162)*(I16-$I$162)</f>
        <v>0.00506263056501706</v>
      </c>
      <c r="K16" s="53" t="n">
        <f aca="false">$K$165</f>
        <v>52.0832059414633</v>
      </c>
      <c r="L16" s="53" t="n">
        <f aca="false">RADIANS(K16)</f>
        <v>0.909023428672808</v>
      </c>
      <c r="M16" s="53" t="n">
        <f aca="false">1/TAN(L16)+L16-H16</f>
        <v>0.687317604437814</v>
      </c>
      <c r="N16" s="53" t="n">
        <f aca="false">COS(H16)</f>
        <v>0.539750658000488</v>
      </c>
      <c r="O16" s="53" t="n">
        <f aca="false">F16*N16/M16</f>
        <v>-0.0776677541468086</v>
      </c>
      <c r="P16" s="53" t="n">
        <f aca="false">O16-I16</f>
        <v>-0.00183319814765504</v>
      </c>
      <c r="Q16" s="53" t="n">
        <f aca="false">DEGREES(P16)</f>
        <v>-0.105034516871834</v>
      </c>
      <c r="R16" s="54" t="n">
        <f aca="false">Q16*60</f>
        <v>-6.30207101231003</v>
      </c>
      <c r="S16" s="53" t="n">
        <f aca="false">P16*P16</f>
        <v>3.36061544856585E-006</v>
      </c>
      <c r="T16" s="55" t="n">
        <f aca="false">(P16-$P$162)*(P16-$P$162)</f>
        <v>2.91346879496022E-006</v>
      </c>
      <c r="V16" s="1"/>
    </row>
    <row r="17" customFormat="false" ht="12.8" hidden="false" customHeight="false" outlineLevel="0" collapsed="false">
      <c r="A17" s="49" t="n">
        <f aca="true">RAND()</f>
        <v>0.876103094822412</v>
      </c>
      <c r="B17" s="50" t="str">
        <f aca="false">'Геометрия листов'!A17</f>
        <v>VTK_Ryad_VII_List_4_1888</v>
      </c>
      <c r="C17" s="51" t="str">
        <f aca="false">'Геометрия листов'!B17</f>
        <v>После 1888</v>
      </c>
      <c r="D17" s="17" t="n">
        <f aca="false">'Геометрия листов'!V17</f>
        <v>-4.105</v>
      </c>
      <c r="E17" s="52" t="n">
        <f aca="false">'Геометрия листов'!P17</f>
        <v>-5.33333333</v>
      </c>
      <c r="F17" s="53" t="n">
        <f aca="false">RADIANS(E17)</f>
        <v>-0.0930842267148533</v>
      </c>
      <c r="G17" s="52" t="n">
        <f aca="false">'Геометрия листов'!Q17</f>
        <v>57.33333333</v>
      </c>
      <c r="H17" s="53" t="n">
        <f aca="false">RADIANS(G17)</f>
        <v>1.0006554377519</v>
      </c>
      <c r="I17" s="53" t="n">
        <f aca="false">RADIANS(D17)</f>
        <v>-0.0716457657943672</v>
      </c>
      <c r="J17" s="53" t="n">
        <f aca="false">(I17-$I$162)*(I17-$I$162)</f>
        <v>0.00448409354592265</v>
      </c>
      <c r="K17" s="53" t="n">
        <f aca="false">$K$165</f>
        <v>52.0832059414633</v>
      </c>
      <c r="L17" s="53" t="n">
        <f aca="false">RADIANS(K17)</f>
        <v>0.909023428672808</v>
      </c>
      <c r="M17" s="53" t="n">
        <f aca="false">1/TAN(L17)+L17-H17</f>
        <v>0.687317604437814</v>
      </c>
      <c r="N17" s="53" t="n">
        <f aca="false">COS(H17)</f>
        <v>0.539750658000488</v>
      </c>
      <c r="O17" s="53" t="n">
        <f aca="false">F17*N17/M17</f>
        <v>-0.0730990626377218</v>
      </c>
      <c r="P17" s="53" t="n">
        <f aca="false">O17-I17</f>
        <v>-0.00145329684335457</v>
      </c>
      <c r="Q17" s="53" t="n">
        <f aca="false">DEGREES(P17)</f>
        <v>-0.0832677755039022</v>
      </c>
      <c r="R17" s="54" t="n">
        <f aca="false">Q17*60</f>
        <v>-4.99606653023413</v>
      </c>
      <c r="S17" s="53" t="n">
        <f aca="false">P17*P17</f>
        <v>2.11207171490437E-006</v>
      </c>
      <c r="T17" s="55" t="n">
        <f aca="false">(P17-$P$162)*(P17-$P$162)</f>
        <v>1.76089536236271E-006</v>
      </c>
      <c r="V17" s="1"/>
    </row>
    <row r="18" customFormat="false" ht="12.8" hidden="false" customHeight="false" outlineLevel="0" collapsed="false">
      <c r="A18" s="49" t="n">
        <f aca="true">RAND()</f>
        <v>0.329015999541283</v>
      </c>
      <c r="B18" s="50" t="str">
        <f aca="false">'Геометрия листов'!A18</f>
        <v>VTK_Ryad_VII_List_10</v>
      </c>
      <c r="C18" s="51" t="n">
        <f aca="false">'Геометрия листов'!B18</f>
        <v>1917</v>
      </c>
      <c r="D18" s="17" t="n">
        <f aca="false">'Геометрия листов'!V18</f>
        <v>1.325</v>
      </c>
      <c r="E18" s="52" t="n">
        <f aca="false">'Геометрия листов'!P18</f>
        <v>1.66666667</v>
      </c>
      <c r="F18" s="53" t="n">
        <f aca="false">RADIANS(E18)</f>
        <v>0.0290888209247498</v>
      </c>
      <c r="G18" s="52" t="n">
        <f aca="false">'Геометрия листов'!Q18</f>
        <v>57.66666667</v>
      </c>
      <c r="H18" s="53" t="n">
        <f aca="false">RADIANS(G18)</f>
        <v>1.00647320204157</v>
      </c>
      <c r="I18" s="53" t="n">
        <f aca="false">RADIANS(D18)</f>
        <v>0.0231256125889249</v>
      </c>
      <c r="J18" s="53" t="n">
        <f aca="false">(I18-$I$162)*(I18-$I$162)</f>
        <v>0.000773285071046753</v>
      </c>
      <c r="K18" s="53" t="n">
        <f aca="false">$K$165</f>
        <v>52.0832059414633</v>
      </c>
      <c r="L18" s="53" t="n">
        <f aca="false">RADIANS(K18)</f>
        <v>0.909023428672808</v>
      </c>
      <c r="M18" s="53" t="n">
        <f aca="false">1/TAN(L18)+L18-H18</f>
        <v>0.681499840148144</v>
      </c>
      <c r="N18" s="53" t="n">
        <f aca="false">COS(H18)</f>
        <v>0.534844012284507</v>
      </c>
      <c r="O18" s="53" t="n">
        <f aca="false">F18*N18/M18</f>
        <v>0.0228290320547056</v>
      </c>
      <c r="P18" s="53" t="n">
        <f aca="false">O18-I18</f>
        <v>-0.000296580534219333</v>
      </c>
      <c r="Q18" s="53" t="n">
        <f aca="false">DEGREES(P18)</f>
        <v>-0.0169928128965031</v>
      </c>
      <c r="R18" s="54" t="n">
        <f aca="false">Q18*60</f>
        <v>-1.01956877379018</v>
      </c>
      <c r="S18" s="53" t="n">
        <f aca="false">P18*P18</f>
        <v>8.7960013277825E-008</v>
      </c>
      <c r="T18" s="55" t="n">
        <f aca="false">(P18-$P$162)*(P18-$P$162)</f>
        <v>2.89922190555985E-008</v>
      </c>
      <c r="V18" s="1"/>
    </row>
    <row r="19" customFormat="false" ht="12.8" hidden="false" customHeight="false" outlineLevel="0" collapsed="false">
      <c r="A19" s="49" t="n">
        <f aca="true">RAND()</f>
        <v>0.723340381315904</v>
      </c>
      <c r="B19" s="50" t="str">
        <f aca="false">'Геометрия листов'!A19</f>
        <v>VTK_Ryad_VII_List_10</v>
      </c>
      <c r="C19" s="51" t="n">
        <f aca="false">'Геометрия листов'!B19</f>
        <v>1917</v>
      </c>
      <c r="D19" s="17" t="n">
        <f aca="false">'Геометрия листов'!V19</f>
        <v>1.505</v>
      </c>
      <c r="E19" s="52" t="n">
        <f aca="false">'Геометрия листов'!P19</f>
        <v>2</v>
      </c>
      <c r="F19" s="53" t="n">
        <f aca="false">RADIANS(E19)</f>
        <v>0.0349065850398866</v>
      </c>
      <c r="G19" s="52" t="n">
        <f aca="false">'Геометрия листов'!Q19</f>
        <v>57.66666667</v>
      </c>
      <c r="H19" s="53" t="n">
        <f aca="false">RADIANS(G19)</f>
        <v>1.00647320204157</v>
      </c>
      <c r="I19" s="53" t="n">
        <f aca="false">RADIANS(D19)</f>
        <v>0.0262672052425147</v>
      </c>
      <c r="J19" s="53" t="n">
        <f aca="false">(I19-$I$162)*(I19-$I$162)</f>
        <v>0.000957877515860877</v>
      </c>
      <c r="K19" s="53" t="n">
        <f aca="false">$K$165</f>
        <v>52.0832059414633</v>
      </c>
      <c r="L19" s="53" t="n">
        <f aca="false">RADIANS(K19)</f>
        <v>0.909023428672808</v>
      </c>
      <c r="M19" s="53" t="n">
        <f aca="false">1/TAN(L19)+L19-H19</f>
        <v>0.681499840148144</v>
      </c>
      <c r="N19" s="53" t="n">
        <f aca="false">COS(H19)</f>
        <v>0.534844012284507</v>
      </c>
      <c r="O19" s="53" t="n">
        <f aca="false">F19*N19/M19</f>
        <v>0.027394838410857</v>
      </c>
      <c r="P19" s="53" t="n">
        <f aca="false">O19-I19</f>
        <v>0.00112763316834231</v>
      </c>
      <c r="Q19" s="53" t="n">
        <f aca="false">DEGREES(P19)</f>
        <v>0.0646086213849793</v>
      </c>
      <c r="R19" s="54" t="n">
        <f aca="false">Q19*60</f>
        <v>3.87651728309876</v>
      </c>
      <c r="S19" s="53" t="n">
        <f aca="false">P19*P19</f>
        <v>1.27155656234571E-006</v>
      </c>
      <c r="T19" s="55" t="n">
        <f aca="false">(P19-$P$162)*(P19-$P$162)</f>
        <v>1.57237225995948E-006</v>
      </c>
      <c r="V19" s="1"/>
    </row>
    <row r="20" customFormat="false" ht="12.8" hidden="false" customHeight="false" outlineLevel="0" collapsed="false">
      <c r="A20" s="49" t="n">
        <f aca="true">RAND()</f>
        <v>0.0494345959989307</v>
      </c>
      <c r="B20" s="50" t="str">
        <f aca="false">'Геометрия листов'!A20</f>
        <v>VTK_Ryad_IX_List_1_1873</v>
      </c>
      <c r="C20" s="51" t="str">
        <f aca="false">'Геометрия листов'!B20</f>
        <v>После 1873</v>
      </c>
      <c r="D20" s="17" t="n">
        <f aca="false">'Геометрия листов'!V20</f>
        <v>-6.99</v>
      </c>
      <c r="E20" s="52" t="n">
        <f aca="false">'Геометрия листов'!P20</f>
        <v>-9</v>
      </c>
      <c r="F20" s="53" t="n">
        <f aca="false">RADIANS(E20)</f>
        <v>-0.15707963267949</v>
      </c>
      <c r="G20" s="52" t="n">
        <f aca="false">'Геометрия листов'!Q20</f>
        <v>56.33333333</v>
      </c>
      <c r="H20" s="53" t="n">
        <f aca="false">RADIANS(G20)</f>
        <v>0.983202145231961</v>
      </c>
      <c r="I20" s="53" t="n">
        <f aca="false">RADIANS(D20)</f>
        <v>-0.121998514714404</v>
      </c>
      <c r="J20" s="53" t="n">
        <f aca="false">(I20-$I$162)*(I20-$I$162)</f>
        <v>0.013763072851964</v>
      </c>
      <c r="K20" s="53" t="n">
        <f aca="false">$K$165</f>
        <v>52.0832059414633</v>
      </c>
      <c r="L20" s="53" t="n">
        <f aca="false">RADIANS(K20)</f>
        <v>0.909023428672808</v>
      </c>
      <c r="M20" s="53" t="n">
        <f aca="false">1/TAN(L20)+L20-H20</f>
        <v>0.704770896957753</v>
      </c>
      <c r="N20" s="53" t="n">
        <f aca="false">COS(H20)</f>
        <v>0.554360322337791</v>
      </c>
      <c r="O20" s="53" t="n">
        <f aca="false">F20*N20/M20</f>
        <v>-0.123556060814645</v>
      </c>
      <c r="P20" s="53" t="n">
        <f aca="false">O20-I20</f>
        <v>-0.00155754610024073</v>
      </c>
      <c r="Q20" s="53" t="n">
        <f aca="false">DEGREES(P20)</f>
        <v>-0.0892408179408538</v>
      </c>
      <c r="R20" s="54" t="n">
        <f aca="false">Q20*60</f>
        <v>-5.35444907645123</v>
      </c>
      <c r="S20" s="53" t="n">
        <f aca="false">P20*P20</f>
        <v>2.42594985437509E-006</v>
      </c>
      <c r="T20" s="55" t="n">
        <f aca="false">(P20-$P$162)*(P20-$P$162)</f>
        <v>2.04843815511099E-006</v>
      </c>
      <c r="V20" s="1"/>
    </row>
    <row r="21" customFormat="false" ht="12.8" hidden="false" customHeight="false" outlineLevel="0" collapsed="false">
      <c r="A21" s="49" t="n">
        <f aca="true">RAND()</f>
        <v>0.638604038095657</v>
      </c>
      <c r="B21" s="50" t="str">
        <f aca="false">'Геометрия листов'!A21</f>
        <v>VTK_Ryad_IX_List_3_1876</v>
      </c>
      <c r="C21" s="51" t="str">
        <f aca="false">'Геометрия листов'!B21</f>
        <v>После 1876</v>
      </c>
      <c r="D21" s="17" t="n">
        <f aca="false">'Геометрия листов'!V21</f>
        <v>-5.265</v>
      </c>
      <c r="E21" s="52" t="n">
        <f aca="false">'Геометрия листов'!P21</f>
        <v>-6.66666667</v>
      </c>
      <c r="F21" s="53" t="n">
        <f aca="false">RADIANS(E21)</f>
        <v>-0.116355283524466</v>
      </c>
      <c r="G21" s="52" t="n">
        <f aca="false">'Геометрия листов'!Q21</f>
        <v>56.66666667</v>
      </c>
      <c r="H21" s="53" t="n">
        <f aca="false">RADIANS(G21)</f>
        <v>0.989019909521631</v>
      </c>
      <c r="I21" s="53" t="n">
        <f aca="false">RADIANS(D21)</f>
        <v>-0.0918915851175014</v>
      </c>
      <c r="J21" s="53" t="n">
        <f aca="false">(I21-$I$162)*(I21-$I$162)</f>
        <v>0.00760544351527535</v>
      </c>
      <c r="K21" s="53" t="n">
        <f aca="false">$K$165</f>
        <v>52.0832059414633</v>
      </c>
      <c r="L21" s="53" t="n">
        <f aca="false">RADIANS(K21)</f>
        <v>0.909023428672808</v>
      </c>
      <c r="M21" s="53" t="n">
        <f aca="false">1/TAN(L21)+L21-H21</f>
        <v>0.698953132668083</v>
      </c>
      <c r="N21" s="53" t="n">
        <f aca="false">COS(H21)</f>
        <v>0.549508978022199</v>
      </c>
      <c r="O21" s="53" t="n">
        <f aca="false">F21*N21/M21</f>
        <v>-0.0914771963220821</v>
      </c>
      <c r="P21" s="53" t="n">
        <f aca="false">O21-I21</f>
        <v>0.000414388795419329</v>
      </c>
      <c r="Q21" s="53" t="n">
        <f aca="false">DEGREES(P21)</f>
        <v>0.0237427290550377</v>
      </c>
      <c r="R21" s="54" t="n">
        <f aca="false">Q21*60</f>
        <v>1.42456374330226</v>
      </c>
      <c r="S21" s="53" t="n">
        <f aca="false">P21*P21</f>
        <v>1.71718073769083E-007</v>
      </c>
      <c r="T21" s="55" t="n">
        <f aca="false">(P21-$P$162)*(P21-$P$162)</f>
        <v>2.92354665844792E-007</v>
      </c>
      <c r="V21" s="1"/>
    </row>
    <row r="22" customFormat="false" ht="12.8" hidden="false" customHeight="false" outlineLevel="0" collapsed="false">
      <c r="A22" s="49" t="n">
        <f aca="true">RAND()</f>
        <v>0.0435472407024578</v>
      </c>
      <c r="B22" s="50" t="str">
        <f aca="false">'Геометрия листов'!A22</f>
        <v>VTK_Ryad_IX_List_3_1876</v>
      </c>
      <c r="C22" s="51" t="str">
        <f aca="false">'Геометрия листов'!B22</f>
        <v>После 1876</v>
      </c>
      <c r="D22" s="17" t="n">
        <f aca="false">'Геометрия листов'!V22</f>
        <v>-5.255</v>
      </c>
      <c r="E22" s="52" t="n">
        <f aca="false">'Геометрия листов'!P22</f>
        <v>-6.66666667</v>
      </c>
      <c r="F22" s="53" t="n">
        <f aca="false">RADIANS(E22)</f>
        <v>-0.116355283524466</v>
      </c>
      <c r="G22" s="52" t="n">
        <f aca="false">'Геометрия листов'!Q22</f>
        <v>56.33333333</v>
      </c>
      <c r="H22" s="53" t="n">
        <f aca="false">RADIANS(G22)</f>
        <v>0.983202145231961</v>
      </c>
      <c r="I22" s="53" t="n">
        <f aca="false">RADIANS(D22)</f>
        <v>-0.091717052192302</v>
      </c>
      <c r="J22" s="53" t="n">
        <f aca="false">(I22-$I$162)*(I22-$I$162)</f>
        <v>0.00757503222555683</v>
      </c>
      <c r="K22" s="53" t="n">
        <f aca="false">$K$165</f>
        <v>52.0832059414633</v>
      </c>
      <c r="L22" s="53" t="n">
        <f aca="false">RADIANS(K22)</f>
        <v>0.909023428672808</v>
      </c>
      <c r="M22" s="53" t="n">
        <f aca="false">1/TAN(L22)+L22-H22</f>
        <v>0.704770896957753</v>
      </c>
      <c r="N22" s="53" t="n">
        <f aca="false">COS(H22)</f>
        <v>0.554360322337791</v>
      </c>
      <c r="O22" s="53" t="n">
        <f aca="false">F22*N22/M22</f>
        <v>-0.091523008056609</v>
      </c>
      <c r="P22" s="53" t="n">
        <f aca="false">O22-I22</f>
        <v>0.000194044135692961</v>
      </c>
      <c r="Q22" s="53" t="n">
        <f aca="false">DEGREES(P22)</f>
        <v>0.0111179100144705</v>
      </c>
      <c r="R22" s="54" t="n">
        <f aca="false">Q22*60</f>
        <v>0.667074600868232</v>
      </c>
      <c r="S22" s="53" t="n">
        <f aca="false">P22*P22</f>
        <v>3.76531265968283E-008</v>
      </c>
      <c r="T22" s="55" t="n">
        <f aca="false">(P22-$P$162)*(P22-$P$162)</f>
        <v>1.02626463262779E-007</v>
      </c>
      <c r="V22" s="1"/>
    </row>
    <row r="23" customFormat="false" ht="12.8" hidden="false" customHeight="false" outlineLevel="0" collapsed="false">
      <c r="A23" s="49" t="n">
        <f aca="true">RAND()</f>
        <v>0.841238236577076</v>
      </c>
      <c r="B23" s="50" t="str">
        <f aca="false">'Геометрия листов'!A23</f>
        <v>VTK_Ryad_X_List_1_1872</v>
      </c>
      <c r="C23" s="51" t="str">
        <f aca="false">'Геометрия листов'!B23</f>
        <v>После 1872</v>
      </c>
      <c r="D23" s="17" t="n">
        <f aca="false">'Геометрия листов'!V23</f>
        <v>-7</v>
      </c>
      <c r="E23" s="52" t="n">
        <f aca="false">'Геометрия листов'!P23</f>
        <v>-9</v>
      </c>
      <c r="F23" s="53" t="n">
        <f aca="false">RADIANS(E23)</f>
        <v>-0.15707963267949</v>
      </c>
      <c r="G23" s="52" t="n">
        <f aca="false">'Геометрия листов'!Q23</f>
        <v>56</v>
      </c>
      <c r="H23" s="53" t="n">
        <f aca="false">RADIANS(G23)</f>
        <v>0.977384381116825</v>
      </c>
      <c r="I23" s="53" t="n">
        <f aca="false">RADIANS(D23)</f>
        <v>-0.122173047639603</v>
      </c>
      <c r="J23" s="53" t="n">
        <f aca="false">(I23-$I$162)*(I23-$I$162)</f>
        <v>0.0138040543661491</v>
      </c>
      <c r="K23" s="53" t="n">
        <f aca="false">$K$165</f>
        <v>52.0832059414633</v>
      </c>
      <c r="L23" s="53" t="n">
        <f aca="false">RADIANS(K23)</f>
        <v>0.909023428672808</v>
      </c>
      <c r="M23" s="53" t="n">
        <f aca="false">1/TAN(L23)+L23-H23</f>
        <v>0.710588661072889</v>
      </c>
      <c r="N23" s="53" t="n">
        <f aca="false">COS(H23)</f>
        <v>0.559192903470747</v>
      </c>
      <c r="O23" s="53" t="n">
        <f aca="false">F23*N23/M23</f>
        <v>-0.123612746284946</v>
      </c>
      <c r="P23" s="53" t="n">
        <f aca="false">O23-I23</f>
        <v>-0.00143969864534285</v>
      </c>
      <c r="Q23" s="53" t="n">
        <f aca="false">DEGREES(P23)</f>
        <v>-0.0824886561488473</v>
      </c>
      <c r="R23" s="54" t="n">
        <f aca="false">Q23*60</f>
        <v>-4.94931936893084</v>
      </c>
      <c r="S23" s="53" t="n">
        <f aca="false">P23*P23</f>
        <v>2.07273218940204E-006</v>
      </c>
      <c r="T23" s="55" t="n">
        <f aca="false">(P23-$P$162)*(P23-$P$162)</f>
        <v>1.72499100052615E-006</v>
      </c>
      <c r="V23" s="1"/>
    </row>
    <row r="24" customFormat="false" ht="12.8" hidden="false" customHeight="false" outlineLevel="0" collapsed="false">
      <c r="A24" s="49" t="n">
        <f aca="true">RAND()</f>
        <v>0.961082164185739</v>
      </c>
      <c r="B24" s="50" t="str">
        <f aca="false">'Геометрия листов'!A24</f>
        <v>VTK_Ryad_X_List_1_1872</v>
      </c>
      <c r="C24" s="51" t="str">
        <f aca="false">'Геометрия листов'!B24</f>
        <v>После 1872</v>
      </c>
      <c r="D24" s="17" t="n">
        <f aca="false">'Геометрия листов'!V24</f>
        <v>-6.73</v>
      </c>
      <c r="E24" s="52" t="n">
        <f aca="false">'Геометрия листов'!P24</f>
        <v>-8.66666667</v>
      </c>
      <c r="F24" s="53" t="n">
        <f aca="false">RADIANS(E24)</f>
        <v>-0.151261868564353</v>
      </c>
      <c r="G24" s="52" t="n">
        <f aca="false">'Геометрия листов'!Q24</f>
        <v>56</v>
      </c>
      <c r="H24" s="53" t="n">
        <f aca="false">RADIANS(G24)</f>
        <v>0.977384381116825</v>
      </c>
      <c r="I24" s="53" t="n">
        <f aca="false">RADIANS(D24)</f>
        <v>-0.117460658659218</v>
      </c>
      <c r="J24" s="53" t="n">
        <f aca="false">(I24-$I$162)*(I24-$I$162)</f>
        <v>0.0127189376260199</v>
      </c>
      <c r="K24" s="53" t="n">
        <f aca="false">$K$165</f>
        <v>52.0832059414633</v>
      </c>
      <c r="L24" s="53" t="n">
        <f aca="false">RADIANS(K24)</f>
        <v>0.909023428672808</v>
      </c>
      <c r="M24" s="53" t="n">
        <f aca="false">1/TAN(L24)+L24-H24</f>
        <v>0.710588661072889</v>
      </c>
      <c r="N24" s="53" t="n">
        <f aca="false">COS(H24)</f>
        <v>0.559192903470747</v>
      </c>
      <c r="O24" s="53" t="n">
        <f aca="false">F24*N24/M24</f>
        <v>-0.119034496468323</v>
      </c>
      <c r="P24" s="53" t="n">
        <f aca="false">O24-I24</f>
        <v>-0.00157383780910481</v>
      </c>
      <c r="Q24" s="53" t="n">
        <f aca="false">DEGREES(P24)</f>
        <v>-0.0901742640998215</v>
      </c>
      <c r="R24" s="54" t="n">
        <f aca="false">Q24*60</f>
        <v>-5.41045584598929</v>
      </c>
      <c r="S24" s="53" t="n">
        <f aca="false">P24*P24</f>
        <v>2.47696544936781E-006</v>
      </c>
      <c r="T24" s="55" t="n">
        <f aca="false">(P24-$P$162)*(P24-$P$162)</f>
        <v>2.09533815432441E-006</v>
      </c>
      <c r="V24" s="1"/>
    </row>
    <row r="25" customFormat="false" ht="12.8" hidden="false" customHeight="false" outlineLevel="0" collapsed="false">
      <c r="A25" s="49" t="n">
        <f aca="true">RAND()</f>
        <v>0.107068644820603</v>
      </c>
      <c r="B25" s="50" t="str">
        <f aca="false">'Геометрия листов'!A25</f>
        <v>VTK_Ryad_X_List_3_1861</v>
      </c>
      <c r="C25" s="51"/>
      <c r="D25" s="17" t="n">
        <f aca="false">'Геометрия листов'!V25</f>
        <v>-5.3</v>
      </c>
      <c r="E25" s="52" t="n">
        <f aca="false">'Геометрия листов'!P25</f>
        <v>-6.66666667</v>
      </c>
      <c r="F25" s="53" t="n">
        <f aca="false">RADIANS(E25)</f>
        <v>-0.116355283524466</v>
      </c>
      <c r="G25" s="52" t="n">
        <f aca="false">'Геометрия листов'!Q25</f>
        <v>56</v>
      </c>
      <c r="H25" s="53" t="n">
        <f aca="false">RADIANS(G25)</f>
        <v>0.977384381116825</v>
      </c>
      <c r="I25" s="53" t="n">
        <f aca="false">RADIANS(D25)</f>
        <v>-0.0925024503556995</v>
      </c>
      <c r="J25" s="53" t="n">
        <f aca="false">(I25-$I$162)*(I25-$I$162)</f>
        <v>0.00771236280172633</v>
      </c>
      <c r="K25" s="53" t="n">
        <f aca="false">$K$165</f>
        <v>52.0832059414633</v>
      </c>
      <c r="L25" s="53" t="n">
        <f aca="false">RADIANS(K25)</f>
        <v>0.909023428672808</v>
      </c>
      <c r="M25" s="53" t="n">
        <f aca="false">1/TAN(L25)+L25-H25</f>
        <v>0.710588661072889</v>
      </c>
      <c r="N25" s="53" t="n">
        <f aca="false">COS(H25)</f>
        <v>0.559192903470747</v>
      </c>
      <c r="O25" s="53" t="n">
        <f aca="false">F25*N25/M25</f>
        <v>-0.0915649972938901</v>
      </c>
      <c r="P25" s="53" t="n">
        <f aca="false">O25-I25</f>
        <v>0.000937453061809382</v>
      </c>
      <c r="Q25" s="53" t="n">
        <f aca="false">DEGREES(P25)</f>
        <v>0.0537121039332943</v>
      </c>
      <c r="R25" s="54" t="n">
        <f aca="false">Q25*60</f>
        <v>3.22272623599766</v>
      </c>
      <c r="S25" s="53" t="n">
        <f aca="false">P25*P25</f>
        <v>8.78818243095785E-007</v>
      </c>
      <c r="T25" s="55" t="n">
        <f aca="false">(P25-$P$162)*(P25-$P$162)</f>
        <v>1.13159082563273E-006</v>
      </c>
      <c r="V25" s="1"/>
    </row>
    <row r="26" customFormat="false" ht="12.8" hidden="false" customHeight="false" outlineLevel="0" collapsed="false">
      <c r="A26" s="49" t="n">
        <f aca="true">RAND()</f>
        <v>0.974026393850014</v>
      </c>
      <c r="B26" s="50" t="str">
        <f aca="false">'Геометрия листов'!A26</f>
        <v>VTK_Ryad_X_List_3_1861</v>
      </c>
      <c r="C26" s="51"/>
      <c r="D26" s="17" t="n">
        <f aca="false">'Геометрия листов'!V26</f>
        <v>-5.13</v>
      </c>
      <c r="E26" s="52" t="n">
        <f aca="false">'Геометрия листов'!P26</f>
        <v>-6.33333333</v>
      </c>
      <c r="F26" s="53" t="n">
        <f aca="false">RADIANS(E26)</f>
        <v>-0.110537519234797</v>
      </c>
      <c r="G26" s="52" t="n">
        <f aca="false">'Геометрия листов'!Q26</f>
        <v>56</v>
      </c>
      <c r="H26" s="53" t="n">
        <f aca="false">RADIANS(G26)</f>
        <v>0.977384381116825</v>
      </c>
      <c r="I26" s="53" t="n">
        <f aca="false">RADIANS(D26)</f>
        <v>-0.0895353906273091</v>
      </c>
      <c r="J26" s="53" t="n">
        <f aca="false">(I26-$I$162)*(I26-$I$162)</f>
        <v>0.00720003152303425</v>
      </c>
      <c r="K26" s="53" t="n">
        <f aca="false">$K$165</f>
        <v>52.0832059414633</v>
      </c>
      <c r="L26" s="53" t="n">
        <f aca="false">RADIANS(K26)</f>
        <v>0.909023428672808</v>
      </c>
      <c r="M26" s="53" t="n">
        <f aca="false">1/TAN(L26)+L26-H26</f>
        <v>0.710588661072889</v>
      </c>
      <c r="N26" s="53" t="n">
        <f aca="false">COS(H26)</f>
        <v>0.559192903470747</v>
      </c>
      <c r="O26" s="53" t="n">
        <f aca="false">F26*N26/M26</f>
        <v>-0.0869867473399203</v>
      </c>
      <c r="P26" s="53" t="n">
        <f aca="false">O26-I26</f>
        <v>0.0025486432873888</v>
      </c>
      <c r="Q26" s="53" t="n">
        <f aca="false">DEGREES(P26)</f>
        <v>0.146026503851726</v>
      </c>
      <c r="R26" s="54" t="n">
        <f aca="false">Q26*60</f>
        <v>8.76159023110355</v>
      </c>
      <c r="S26" s="53" t="n">
        <f aca="false">P26*P26</f>
        <v>6.49558260635197E-006</v>
      </c>
      <c r="T26" s="55" t="n">
        <f aca="false">(P26-$P$162)*(P26-$P$162)</f>
        <v>7.15537250962411E-006</v>
      </c>
      <c r="V26" s="1"/>
    </row>
    <row r="27" customFormat="false" ht="12.8" hidden="false" customHeight="false" outlineLevel="0" collapsed="false">
      <c r="A27" s="49" t="n">
        <f aca="true">RAND()</f>
        <v>0.986449471052414</v>
      </c>
      <c r="B27" s="50" t="str">
        <f aca="false">'Геометрия листов'!A27</f>
        <v>VTK_Ryad_X_List_5_1877</v>
      </c>
      <c r="C27" s="51" t="str">
        <f aca="false">'Геометрия листов'!B27</f>
        <v>После 1877</v>
      </c>
      <c r="D27" s="17" t="n">
        <f aca="false">'Геометрия листов'!V27</f>
        <v>-3.37</v>
      </c>
      <c r="E27" s="52" t="n">
        <f aca="false">'Геометрия листов'!P27</f>
        <v>-4.33333333</v>
      </c>
      <c r="F27" s="53" t="n">
        <f aca="false">RADIANS(E27)</f>
        <v>-0.07563093419491</v>
      </c>
      <c r="G27" s="52" t="n">
        <f aca="false">'Геометрия листов'!Q27</f>
        <v>56.33333333</v>
      </c>
      <c r="H27" s="53" t="n">
        <f aca="false">RADIANS(G27)</f>
        <v>0.983202145231961</v>
      </c>
      <c r="I27" s="53" t="n">
        <f aca="false">RADIANS(D27)</f>
        <v>-0.0588175957922089</v>
      </c>
      <c r="J27" s="53" t="n">
        <f aca="false">(I27-$I$162)*(I27-$I$162)</f>
        <v>0.00293062038340067</v>
      </c>
      <c r="K27" s="53" t="n">
        <f aca="false">$K$165</f>
        <v>52.0832059414633</v>
      </c>
      <c r="L27" s="53" t="n">
        <f aca="false">RADIANS(K27)</f>
        <v>0.909023428672808</v>
      </c>
      <c r="M27" s="53" t="n">
        <f aca="false">1/TAN(L27)+L27-H27</f>
        <v>0.704770896957753</v>
      </c>
      <c r="N27" s="53" t="n">
        <f aca="false">COS(H27)</f>
        <v>0.554360322337791</v>
      </c>
      <c r="O27" s="53" t="n">
        <f aca="false">F27*N27/M27</f>
        <v>-0.0594899551612896</v>
      </c>
      <c r="P27" s="53" t="n">
        <f aca="false">O27-I27</f>
        <v>-0.000672359369080659</v>
      </c>
      <c r="Q27" s="53" t="n">
        <f aca="false">DEGREES(P27)</f>
        <v>-0.0385233541644006</v>
      </c>
      <c r="R27" s="54" t="n">
        <f aca="false">Q27*60</f>
        <v>-2.31140124986404</v>
      </c>
      <c r="S27" s="53" t="n">
        <f aca="false">P27*P27</f>
        <v>4.52067121190542E-007</v>
      </c>
      <c r="T27" s="55" t="n">
        <f aca="false">(P27-$P$162)*(P27-$P$162)</f>
        <v>2.98170440157793E-007</v>
      </c>
      <c r="V27" s="1"/>
    </row>
    <row r="28" customFormat="false" ht="12.8" hidden="false" customHeight="false" outlineLevel="0" collapsed="false">
      <c r="A28" s="49" t="n">
        <f aca="true">RAND()</f>
        <v>0.12197257017223</v>
      </c>
      <c r="B28" s="50" t="str">
        <f aca="false">'Геометрия листов'!A28</f>
        <v>VTK_Ryad_X_List_5_1877</v>
      </c>
      <c r="C28" s="51" t="str">
        <f aca="false">'Геометрия листов'!B28</f>
        <v>После 1877</v>
      </c>
      <c r="D28" s="17" t="n">
        <f aca="false">'Геометрия листов'!V28</f>
        <v>-3.09</v>
      </c>
      <c r="E28" s="52" t="n">
        <f aca="false">'Геометрия листов'!P28</f>
        <v>-4</v>
      </c>
      <c r="F28" s="53" t="n">
        <f aca="false">RADIANS(E28)</f>
        <v>-0.0698131700797732</v>
      </c>
      <c r="G28" s="52" t="n">
        <f aca="false">'Геометрия листов'!Q28</f>
        <v>56.33333333</v>
      </c>
      <c r="H28" s="53" t="n">
        <f aca="false">RADIANS(G28)</f>
        <v>0.983202145231961</v>
      </c>
      <c r="I28" s="53" t="n">
        <f aca="false">RADIANS(D28)</f>
        <v>-0.0539306738866248</v>
      </c>
      <c r="J28" s="53" t="n">
        <f aca="false">(I28-$I$162)*(I28-$I$162)</f>
        <v>0.00242539335409567</v>
      </c>
      <c r="K28" s="53" t="n">
        <f aca="false">$K$165</f>
        <v>52.0832059414633</v>
      </c>
      <c r="L28" s="53" t="n">
        <f aca="false">RADIANS(K28)</f>
        <v>0.909023428672808</v>
      </c>
      <c r="M28" s="53" t="n">
        <f aca="false">1/TAN(L28)+L28-H28</f>
        <v>0.704770896957753</v>
      </c>
      <c r="N28" s="53" t="n">
        <f aca="false">COS(H28)</f>
        <v>0.554360322337791</v>
      </c>
      <c r="O28" s="53" t="n">
        <f aca="false">F28*N28/M28</f>
        <v>-0.0549138048065087</v>
      </c>
      <c r="P28" s="53" t="n">
        <f aca="false">O28-I28</f>
        <v>-0.000983130919883855</v>
      </c>
      <c r="Q28" s="53" t="n">
        <f aca="false">DEGREES(P28)</f>
        <v>-0.0563292524181592</v>
      </c>
      <c r="R28" s="54" t="n">
        <f aca="false">Q28*60</f>
        <v>-3.37975514508955</v>
      </c>
      <c r="S28" s="53" t="n">
        <f aca="false">P28*P28</f>
        <v>9.66546405631676E-007</v>
      </c>
      <c r="T28" s="55" t="n">
        <f aca="false">(P28-$P$162)*(P28-$P$162)</f>
        <v>7.34142915185314E-007</v>
      </c>
      <c r="V28" s="1"/>
    </row>
    <row r="29" customFormat="false" ht="12.8" hidden="false" customHeight="false" outlineLevel="0" collapsed="false">
      <c r="A29" s="49" t="n">
        <f aca="true">RAND()</f>
        <v>0.870819701552553</v>
      </c>
      <c r="B29" s="50" t="str">
        <f aca="false">'Геометрия листов'!A29</f>
        <v>VTK_Ryad_X_List_5_1877</v>
      </c>
      <c r="C29" s="51" t="str">
        <f aca="false">'Геометрия листов'!B29</f>
        <v>После 1877</v>
      </c>
      <c r="D29" s="17" t="n">
        <f aca="false">'Геометрия листов'!V29</f>
        <v>-3.26</v>
      </c>
      <c r="E29" s="52" t="n">
        <f aca="false">'Геометрия листов'!P29</f>
        <v>-4.33333333</v>
      </c>
      <c r="F29" s="53" t="n">
        <f aca="false">RADIANS(E29)</f>
        <v>-0.07563093419491</v>
      </c>
      <c r="G29" s="52" t="n">
        <f aca="false">'Геометрия листов'!Q29</f>
        <v>56</v>
      </c>
      <c r="H29" s="53" t="n">
        <f aca="false">RADIANS(G29)</f>
        <v>0.977384381116825</v>
      </c>
      <c r="I29" s="53" t="n">
        <f aca="false">RADIANS(D29)</f>
        <v>-0.0568977336150151</v>
      </c>
      <c r="J29" s="53" t="n">
        <f aca="false">(I29-$I$162)*(I29-$I$162)</f>
        <v>0.00272644199042369</v>
      </c>
      <c r="K29" s="53" t="n">
        <f aca="false">$K$165</f>
        <v>52.0832059414633</v>
      </c>
      <c r="L29" s="53" t="n">
        <f aca="false">RADIANS(K29)</f>
        <v>0.909023428672808</v>
      </c>
      <c r="M29" s="53" t="n">
        <f aca="false">1/TAN(L29)+L29-H29</f>
        <v>0.710588661072889</v>
      </c>
      <c r="N29" s="53" t="n">
        <f aca="false">COS(H29)</f>
        <v>0.559192903470747</v>
      </c>
      <c r="O29" s="53" t="n">
        <f aca="false">F29*N29/M29</f>
        <v>-0.0595172481654876</v>
      </c>
      <c r="P29" s="53" t="n">
        <f aca="false">O29-I29</f>
        <v>-0.00261951455047253</v>
      </c>
      <c r="Q29" s="53" t="n">
        <f aca="false">DEGREES(P29)</f>
        <v>-0.150087128115185</v>
      </c>
      <c r="R29" s="54" t="n">
        <f aca="false">Q29*60</f>
        <v>-9.00522768691108</v>
      </c>
      <c r="S29" s="53" t="n">
        <f aca="false">P29*P29</f>
        <v>6.86185648013728E-006</v>
      </c>
      <c r="T29" s="55" t="n">
        <f aca="false">(P29-$P$162)*(P29-$P$162)</f>
        <v>6.21607133528223E-006</v>
      </c>
      <c r="V29" s="1"/>
    </row>
    <row r="30" customFormat="false" ht="12.8" hidden="false" customHeight="false" outlineLevel="0" collapsed="false">
      <c r="A30" s="49" t="n">
        <f aca="true">RAND()</f>
        <v>0.613278221376431</v>
      </c>
      <c r="B30" s="50" t="str">
        <f aca="false">'Геометрия листов'!A30</f>
        <v>VTK_Ryad_X_List_5_1877</v>
      </c>
      <c r="C30" s="51" t="str">
        <f aca="false">'Геометрия листов'!B30</f>
        <v>После 1877</v>
      </c>
      <c r="D30" s="17" t="n">
        <f aca="false">'Геометрия листов'!V30</f>
        <v>-3.14</v>
      </c>
      <c r="E30" s="52" t="n">
        <f aca="false">'Геометрия листов'!P30</f>
        <v>-4</v>
      </c>
      <c r="F30" s="53" t="n">
        <f aca="false">RADIANS(E30)</f>
        <v>-0.0698131700797732</v>
      </c>
      <c r="G30" s="52" t="n">
        <f aca="false">'Геометрия листов'!Q30</f>
        <v>56</v>
      </c>
      <c r="H30" s="53" t="n">
        <f aca="false">RADIANS(G30)</f>
        <v>0.977384381116825</v>
      </c>
      <c r="I30" s="53" t="n">
        <f aca="false">RADIANS(D30)</f>
        <v>-0.0548033385126219</v>
      </c>
      <c r="J30" s="53" t="n">
        <f aca="false">(I30-$I$162)*(I30-$I$162)</f>
        <v>0.00251210936614402</v>
      </c>
      <c r="K30" s="53" t="n">
        <f aca="false">$K$165</f>
        <v>52.0832059414633</v>
      </c>
      <c r="L30" s="53" t="n">
        <f aca="false">RADIANS(K30)</f>
        <v>0.909023428672808</v>
      </c>
      <c r="M30" s="53" t="n">
        <f aca="false">1/TAN(L30)+L30-H30</f>
        <v>0.710588661072889</v>
      </c>
      <c r="N30" s="53" t="n">
        <f aca="false">COS(H30)</f>
        <v>0.559192903470747</v>
      </c>
      <c r="O30" s="53" t="n">
        <f aca="false">F30*N30/M30</f>
        <v>-0.0549389983488647</v>
      </c>
      <c r="P30" s="53" t="n">
        <f aca="false">O30-I30</f>
        <v>-0.000135659836242814</v>
      </c>
      <c r="Q30" s="53" t="n">
        <f aca="false">DEGREES(P30)</f>
        <v>-0.00777273606614915</v>
      </c>
      <c r="R30" s="54" t="n">
        <f aca="false">Q30*60</f>
        <v>-0.466364163968949</v>
      </c>
      <c r="S30" s="53" t="n">
        <f aca="false">P30*P30</f>
        <v>1.84035911694272E-008</v>
      </c>
      <c r="T30" s="55" t="n">
        <f aca="false">(P30-$P$162)*(P30-$P$162)</f>
        <v>8.74284562519644E-011</v>
      </c>
      <c r="V30" s="1"/>
    </row>
    <row r="31" customFormat="false" ht="12.8" hidden="false" customHeight="false" outlineLevel="0" collapsed="false">
      <c r="A31" s="49" t="n">
        <f aca="true">RAND()</f>
        <v>0.533606945643958</v>
      </c>
      <c r="B31" s="50" t="str">
        <f aca="false">'Геометрия листов'!A31</f>
        <v>VTK_Ryad_X_List_9_Vrem_Izdan_1924</v>
      </c>
      <c r="C31" s="51" t="n">
        <f aca="false">'Геометрия листов'!B31</f>
        <v>1924</v>
      </c>
      <c r="D31" s="17" t="n">
        <f aca="false">'Геометрия листов'!V31</f>
        <v>0.45</v>
      </c>
      <c r="E31" s="52" t="n">
        <f aca="false">'Геометрия листов'!P31</f>
        <v>0.33333333</v>
      </c>
      <c r="F31" s="53" t="n">
        <f aca="false">RADIANS(E31)</f>
        <v>0.00581776411513679</v>
      </c>
      <c r="G31" s="52" t="n">
        <f aca="false">'Геометрия листов'!Q31</f>
        <v>56.33333333</v>
      </c>
      <c r="H31" s="53" t="n">
        <f aca="false">RADIANS(G31)</f>
        <v>0.983202145231961</v>
      </c>
      <c r="I31" s="53" t="n">
        <f aca="false">RADIANS(D31)</f>
        <v>0.00785398163397448</v>
      </c>
      <c r="J31" s="53" t="n">
        <f aca="false">(I31-$I$162)*(I31-$I$162)</f>
        <v>0.000157160642174253</v>
      </c>
      <c r="K31" s="53" t="n">
        <f aca="false">$K$165</f>
        <v>52.0832059414633</v>
      </c>
      <c r="L31" s="53" t="n">
        <f aca="false">RADIANS(K31)</f>
        <v>0.909023428672808</v>
      </c>
      <c r="M31" s="53" t="n">
        <f aca="false">1/TAN(L31)+L31-H31</f>
        <v>0.704770896957753</v>
      </c>
      <c r="N31" s="53" t="n">
        <f aca="false">COS(H31)</f>
        <v>0.554360322337791</v>
      </c>
      <c r="O31" s="53" t="n">
        <f aca="false">F31*N31/M31</f>
        <v>0.00457615035478088</v>
      </c>
      <c r="P31" s="53" t="n">
        <f aca="false">O31-I31</f>
        <v>-0.0032778312791936</v>
      </c>
      <c r="Q31" s="53" t="n">
        <f aca="false">DEGREES(P31)</f>
        <v>-0.187805898253761</v>
      </c>
      <c r="R31" s="54" t="n">
        <f aca="false">Q31*60</f>
        <v>-11.2683538952257</v>
      </c>
      <c r="S31" s="53" t="n">
        <f aca="false">P31*P31</f>
        <v>1.07441778948599E-005</v>
      </c>
      <c r="T31" s="55" t="n">
        <f aca="false">(P31-$P$162)*(P31-$P$162)</f>
        <v>9.93208941296542E-006</v>
      </c>
      <c r="V31" s="1"/>
    </row>
    <row r="32" customFormat="false" ht="12.8" hidden="false" customHeight="false" outlineLevel="0" collapsed="false">
      <c r="A32" s="49" t="n">
        <f aca="true">RAND()</f>
        <v>0.243912088726033</v>
      </c>
      <c r="B32" s="50" t="str">
        <f aca="false">'Геометрия листов'!A32</f>
        <v>VTK_Ryad_X_List_9_Vrem_Izdan_1924</v>
      </c>
      <c r="C32" s="51" t="n">
        <f aca="false">'Геометрия листов'!B32</f>
        <v>1924</v>
      </c>
      <c r="D32" s="17" t="n">
        <f aca="false">'Геометрия листов'!V32</f>
        <v>0.43</v>
      </c>
      <c r="E32" s="52" t="n">
        <f aca="false">'Геометрия листов'!P32</f>
        <v>0.66666667</v>
      </c>
      <c r="F32" s="53" t="n">
        <f aca="false">RADIANS(E32)</f>
        <v>0.0116355284048065</v>
      </c>
      <c r="G32" s="52" t="n">
        <f aca="false">'Геометрия листов'!Q32</f>
        <v>56.33333333</v>
      </c>
      <c r="H32" s="53" t="n">
        <f aca="false">RADIANS(G32)</f>
        <v>0.983202145231961</v>
      </c>
      <c r="I32" s="53" t="n">
        <f aca="false">RADIANS(D32)</f>
        <v>0.00750491578357562</v>
      </c>
      <c r="J32" s="53" t="n">
        <f aca="false">(I32-$I$162)*(I32-$I$162)</f>
        <v>0.000148530449899921</v>
      </c>
      <c r="K32" s="53" t="n">
        <f aca="false">$K$165</f>
        <v>52.0832059414633</v>
      </c>
      <c r="L32" s="53" t="n">
        <f aca="false">RADIANS(K32)</f>
        <v>0.909023428672808</v>
      </c>
      <c r="M32" s="53" t="n">
        <f aca="false">1/TAN(L32)+L32-H32</f>
        <v>0.704770896957753</v>
      </c>
      <c r="N32" s="53" t="n">
        <f aca="false">COS(H32)</f>
        <v>0.554360322337791</v>
      </c>
      <c r="O32" s="53" t="n">
        <f aca="false">F32*N32/M32</f>
        <v>0.00915230084684628</v>
      </c>
      <c r="P32" s="53" t="n">
        <f aca="false">O32-I32</f>
        <v>0.00164738506327066</v>
      </c>
      <c r="Q32" s="53" t="n">
        <f aca="false">DEGREES(P32)</f>
        <v>0.0943882113583007</v>
      </c>
      <c r="R32" s="54" t="n">
        <f aca="false">Q32*60</f>
        <v>5.66329268149804</v>
      </c>
      <c r="S32" s="53" t="n">
        <f aca="false">P32*P32</f>
        <v>2.71387754668726E-006</v>
      </c>
      <c r="T32" s="55" t="n">
        <f aca="false">(P32-$P$162)*(P32-$P$162)</f>
        <v>3.14599246667851E-006</v>
      </c>
      <c r="V32" s="1"/>
    </row>
    <row r="33" customFormat="false" ht="12.8" hidden="false" customHeight="false" outlineLevel="0" collapsed="false">
      <c r="A33" s="49" t="n">
        <f aca="true">RAND()</f>
        <v>0.418953643593358</v>
      </c>
      <c r="B33" s="50" t="str">
        <f aca="false">'Геометрия листов'!A33</f>
        <v>VTK_Ryad_X_List_9_Vrem_Izdan_1924</v>
      </c>
      <c r="C33" s="51" t="n">
        <f aca="false">'Геометрия листов'!B33</f>
        <v>1924</v>
      </c>
      <c r="D33" s="17" t="n">
        <f aca="false">'Геометрия листов'!V33</f>
        <v>0.15</v>
      </c>
      <c r="E33" s="52" t="n">
        <f aca="false">'Геометрия листов'!P33</f>
        <v>0.33333333</v>
      </c>
      <c r="F33" s="53" t="n">
        <f aca="false">RADIANS(E33)</f>
        <v>0.00581776411513679</v>
      </c>
      <c r="G33" s="52" t="n">
        <f aca="false">'Геометрия листов'!Q33</f>
        <v>56</v>
      </c>
      <c r="H33" s="53" t="n">
        <f aca="false">RADIANS(G33)</f>
        <v>0.977384381116825</v>
      </c>
      <c r="I33" s="53" t="n">
        <f aca="false">RADIANS(D33)</f>
        <v>0.0026179938779915</v>
      </c>
      <c r="J33" s="53" t="n">
        <f aca="false">(I33-$I$162)*(I33-$I$162)</f>
        <v>5.32956213213541E-005</v>
      </c>
      <c r="K33" s="53" t="n">
        <f aca="false">$K$165</f>
        <v>52.0832059414633</v>
      </c>
      <c r="L33" s="53" t="n">
        <f aca="false">RADIANS(K33)</f>
        <v>0.909023428672808</v>
      </c>
      <c r="M33" s="53" t="n">
        <f aca="false">1/TAN(L33)+L33-H33</f>
        <v>0.710588661072889</v>
      </c>
      <c r="N33" s="53" t="n">
        <f aca="false">COS(H33)</f>
        <v>0.559192903470747</v>
      </c>
      <c r="O33" s="53" t="n">
        <f aca="false">F33*N33/M33</f>
        <v>0.00457824981662289</v>
      </c>
      <c r="P33" s="53" t="n">
        <f aca="false">O33-I33</f>
        <v>0.00196025593863139</v>
      </c>
      <c r="Q33" s="53" t="n">
        <f aca="false">DEGREES(P33)</f>
        <v>0.112314392049035</v>
      </c>
      <c r="R33" s="54" t="n">
        <f aca="false">Q33*60</f>
        <v>6.73886352294207</v>
      </c>
      <c r="S33" s="53" t="n">
        <f aca="false">P33*P33</f>
        <v>3.84260334493965E-006</v>
      </c>
      <c r="T33" s="55" t="n">
        <f aca="false">(P33-$P$162)*(P33-$P$162)</f>
        <v>4.35375540368936E-006</v>
      </c>
      <c r="V33" s="1"/>
    </row>
    <row r="34" customFormat="false" ht="12.8" hidden="false" customHeight="false" outlineLevel="0" collapsed="false">
      <c r="A34" s="49" t="n">
        <f aca="true">RAND()</f>
        <v>0.31850392112262</v>
      </c>
      <c r="B34" s="50" t="str">
        <f aca="false">'Геометрия листов'!A34</f>
        <v>VTK_Ryad_X_List_9_Vrem_Izdan_1924</v>
      </c>
      <c r="C34" s="51" t="n">
        <f aca="false">'Геометрия листов'!B34</f>
        <v>1924</v>
      </c>
      <c r="D34" s="17" t="n">
        <f aca="false">'Геометрия листов'!V34</f>
        <v>0.56</v>
      </c>
      <c r="E34" s="52" t="n">
        <f aca="false">'Геометрия листов'!P34</f>
        <v>0.66666667</v>
      </c>
      <c r="F34" s="53" t="n">
        <f aca="false">RADIANS(E34)</f>
        <v>0.0116355284048065</v>
      </c>
      <c r="G34" s="52" t="n">
        <f aca="false">'Геометрия листов'!Q34</f>
        <v>56</v>
      </c>
      <c r="H34" s="53" t="n">
        <f aca="false">RADIANS(G34)</f>
        <v>0.977384381116825</v>
      </c>
      <c r="I34" s="53" t="n">
        <f aca="false">RADIANS(D34)</f>
        <v>0.00977384381116825</v>
      </c>
      <c r="J34" s="53" t="n">
        <f aca="false">(I34-$I$162)*(I34-$I$162)</f>
        <v>0.00020898272878603</v>
      </c>
      <c r="K34" s="53" t="n">
        <f aca="false">$K$165</f>
        <v>52.0832059414633</v>
      </c>
      <c r="L34" s="53" t="n">
        <f aca="false">RADIANS(K34)</f>
        <v>0.909023428672808</v>
      </c>
      <c r="M34" s="53" t="n">
        <f aca="false">1/TAN(L34)+L34-H34</f>
        <v>0.710588661072889</v>
      </c>
      <c r="N34" s="53" t="n">
        <f aca="false">COS(H34)</f>
        <v>0.559192903470747</v>
      </c>
      <c r="O34" s="53" t="n">
        <f aca="false">F34*N34/M34</f>
        <v>0.00915649977059328</v>
      </c>
      <c r="P34" s="53" t="n">
        <f aca="false">O34-I34</f>
        <v>-0.000617344040574971</v>
      </c>
      <c r="Q34" s="53" t="n">
        <f aca="false">DEGREES(P34)</f>
        <v>-0.0353712080324989</v>
      </c>
      <c r="R34" s="54" t="n">
        <f aca="false">Q34*60</f>
        <v>-2.12227248194993</v>
      </c>
      <c r="S34" s="53" t="n">
        <f aca="false">P34*P34</f>
        <v>3.81113664433432E-007</v>
      </c>
      <c r="T34" s="55" t="n">
        <f aca="false">(P34-$P$162)*(P34-$P$162)</f>
        <v>2.41114902623534E-007</v>
      </c>
      <c r="V34" s="1"/>
    </row>
    <row r="35" customFormat="false" ht="12.8" hidden="false" customHeight="false" outlineLevel="0" collapsed="false">
      <c r="A35" s="49" t="n">
        <f aca="true">RAND()</f>
        <v>0.69717970757822</v>
      </c>
      <c r="B35" s="50" t="str">
        <f aca="false">'Геометрия листов'!A35</f>
        <v>X-9nk</v>
      </c>
      <c r="C35" s="51" t="str">
        <f aca="false">'Геометрия листов'!B35</f>
        <v>После 1867</v>
      </c>
      <c r="D35" s="17" t="n">
        <f aca="false">'Геометрия листов'!V35</f>
        <v>0.225</v>
      </c>
      <c r="E35" s="52" t="n">
        <f aca="false">'Геометрия листов'!P35</f>
        <v>0.33333333</v>
      </c>
      <c r="F35" s="53" t="n">
        <f aca="false">RADIANS(E35)</f>
        <v>0.00581776411513679</v>
      </c>
      <c r="G35" s="52" t="n">
        <f aca="false">'Геометрия листов'!Q35</f>
        <v>56.33333333</v>
      </c>
      <c r="H35" s="53" t="n">
        <f aca="false">RADIANS(G35)</f>
        <v>0.983202145231961</v>
      </c>
      <c r="I35" s="53" t="n">
        <f aca="false">RADIANS(D35)</f>
        <v>0.00392699081698724</v>
      </c>
      <c r="J35" s="53" t="n">
        <f aca="false">(I35-$I$162)*(I35-$I$162)</f>
        <v>7.41214575756782E-005</v>
      </c>
      <c r="K35" s="53" t="n">
        <f aca="false">$K$165</f>
        <v>52.0832059414633</v>
      </c>
      <c r="L35" s="53" t="n">
        <f aca="false">RADIANS(K35)</f>
        <v>0.909023428672808</v>
      </c>
      <c r="M35" s="53" t="n">
        <f aca="false">1/TAN(L35)+L35-H35</f>
        <v>0.704770896957753</v>
      </c>
      <c r="N35" s="53" t="n">
        <f aca="false">COS(H35)</f>
        <v>0.554360322337791</v>
      </c>
      <c r="O35" s="53" t="n">
        <f aca="false">F35*N35/M35</f>
        <v>0.00457615035478088</v>
      </c>
      <c r="P35" s="53" t="n">
        <f aca="false">O35-I35</f>
        <v>0.000649159537793644</v>
      </c>
      <c r="Q35" s="53" t="n">
        <f aca="false">DEGREES(P35)</f>
        <v>0.037194101746239</v>
      </c>
      <c r="R35" s="54" t="n">
        <f aca="false">Q35*60</f>
        <v>2.23164610477434</v>
      </c>
      <c r="S35" s="53" t="n">
        <f aca="false">P35*P35</f>
        <v>4.21408105508457E-007</v>
      </c>
      <c r="T35" s="55" t="n">
        <f aca="false">(P35-$P$162)*(P35-$P$162)</f>
        <v>6.01352256077976E-007</v>
      </c>
      <c r="V35" s="1"/>
    </row>
    <row r="36" customFormat="false" ht="12.8" hidden="false" customHeight="false" outlineLevel="0" collapsed="false">
      <c r="A36" s="49" t="n">
        <f aca="true">RAND()</f>
        <v>0.837530024744194</v>
      </c>
      <c r="B36" s="50" t="str">
        <f aca="false">'Геометрия листов'!A36</f>
        <v>X-9nk</v>
      </c>
      <c r="C36" s="51" t="str">
        <f aca="false">'Геометрия листов'!B36</f>
        <v>После 1867</v>
      </c>
      <c r="D36" s="17" t="n">
        <f aca="false">'Геометрия листов'!V36</f>
        <v>0.595</v>
      </c>
      <c r="E36" s="52" t="n">
        <f aca="false">'Геометрия листов'!P36</f>
        <v>0.66666667</v>
      </c>
      <c r="F36" s="53" t="n">
        <f aca="false">RADIANS(E36)</f>
        <v>0.0116355284048065</v>
      </c>
      <c r="G36" s="52" t="n">
        <f aca="false">'Геометрия листов'!Q36</f>
        <v>56</v>
      </c>
      <c r="H36" s="53" t="n">
        <f aca="false">RADIANS(G36)</f>
        <v>0.977384381116825</v>
      </c>
      <c r="I36" s="53" t="n">
        <f aca="false">RADIANS(D36)</f>
        <v>0.0103847090493663</v>
      </c>
      <c r="J36" s="53" t="n">
        <f aca="false">(I36-$I$162)*(I36-$I$162)</f>
        <v>0.000227017507931559</v>
      </c>
      <c r="K36" s="53" t="n">
        <f aca="false">$K$165</f>
        <v>52.0832059414633</v>
      </c>
      <c r="L36" s="53" t="n">
        <f aca="false">RADIANS(K36)</f>
        <v>0.909023428672808</v>
      </c>
      <c r="M36" s="53" t="n">
        <f aca="false">1/TAN(L36)+L36-H36</f>
        <v>0.710588661072889</v>
      </c>
      <c r="N36" s="53" t="n">
        <f aca="false">COS(H36)</f>
        <v>0.559192903470747</v>
      </c>
      <c r="O36" s="53" t="n">
        <f aca="false">F36*N36/M36</f>
        <v>0.00915649977059328</v>
      </c>
      <c r="P36" s="53" t="n">
        <f aca="false">O36-I36</f>
        <v>-0.00122820927877302</v>
      </c>
      <c r="Q36" s="53" t="n">
        <f aca="false">DEGREES(P36)</f>
        <v>-0.0703712080325009</v>
      </c>
      <c r="R36" s="54" t="n">
        <f aca="false">Q36*60</f>
        <v>-4.22227248195005</v>
      </c>
      <c r="S36" s="53" t="n">
        <f aca="false">P36*P36</f>
        <v>1.50849803246415E-006</v>
      </c>
      <c r="T36" s="55" t="n">
        <f aca="false">(P36-$P$162)*(P36-$P$162)</f>
        <v>1.21418308338206E-006</v>
      </c>
      <c r="V36" s="1"/>
    </row>
    <row r="37" customFormat="false" ht="12.8" hidden="false" customHeight="false" outlineLevel="0" collapsed="false">
      <c r="A37" s="49" t="n">
        <f aca="true">RAND()</f>
        <v>0.271597385694025</v>
      </c>
      <c r="B37" s="50" t="str">
        <f aca="false">'Геометрия листов'!A37</f>
        <v>X-10nk</v>
      </c>
      <c r="C37" s="51" t="str">
        <f aca="false">'Геометрия листов'!B37</f>
        <v>После 1871</v>
      </c>
      <c r="D37" s="17" t="n">
        <f aca="false">'Геометрия листов'!V37</f>
        <v>1.28</v>
      </c>
      <c r="E37" s="52" t="n">
        <f aca="false">'Геометрия листов'!P37</f>
        <v>1.66666667</v>
      </c>
      <c r="F37" s="53" t="n">
        <f aca="false">RADIANS(E37)</f>
        <v>0.0290888209247498</v>
      </c>
      <c r="G37" s="52" t="n">
        <f aca="false">'Геометрия листов'!Q37</f>
        <v>56.33333333</v>
      </c>
      <c r="H37" s="53" t="n">
        <f aca="false">RADIANS(G37)</f>
        <v>0.983202145231961</v>
      </c>
      <c r="I37" s="53" t="n">
        <f aca="false">RADIANS(D37)</f>
        <v>0.0223402144255274</v>
      </c>
      <c r="J37" s="53" t="n">
        <f aca="false">(I37-$I$162)*(I37-$I$162)</f>
        <v>0.000730221211218562</v>
      </c>
      <c r="K37" s="53" t="n">
        <f aca="false">$K$165</f>
        <v>52.0832059414633</v>
      </c>
      <c r="L37" s="53" t="n">
        <f aca="false">RADIANS(K37)</f>
        <v>0.909023428672808</v>
      </c>
      <c r="M37" s="53" t="n">
        <f aca="false">1/TAN(L37)+L37-H37</f>
        <v>0.704770896957753</v>
      </c>
      <c r="N37" s="53" t="n">
        <f aca="false">COS(H37)</f>
        <v>0.554360322337791</v>
      </c>
      <c r="O37" s="53" t="n">
        <f aca="false">F37*N37/M37</f>
        <v>0.0228807520484734</v>
      </c>
      <c r="P37" s="53" t="n">
        <f aca="false">O37-I37</f>
        <v>0.000540537622946043</v>
      </c>
      <c r="Q37" s="53" t="n">
        <f aca="false">DEGREES(P37)</f>
        <v>0.0309705244628421</v>
      </c>
      <c r="R37" s="54" t="n">
        <f aca="false">Q37*60</f>
        <v>1.85823146777053</v>
      </c>
      <c r="S37" s="53" t="n">
        <f aca="false">P37*P37</f>
        <v>2.92180921820158E-007</v>
      </c>
      <c r="T37" s="55" t="n">
        <f aca="false">(P37-$P$162)*(P37-$P$162)</f>
        <v>4.44685109030603E-007</v>
      </c>
      <c r="V37" s="1"/>
    </row>
    <row r="38" customFormat="false" ht="12.8" hidden="false" customHeight="false" outlineLevel="0" collapsed="false">
      <c r="A38" s="49" t="n">
        <f aca="true">RAND()</f>
        <v>0.468482157639638</v>
      </c>
      <c r="B38" s="50" t="str">
        <f aca="false">'Геометрия листов'!A38</f>
        <v>X-10nk</v>
      </c>
      <c r="C38" s="51" t="str">
        <f aca="false">'Геометрия листов'!B38</f>
        <v>После 1871</v>
      </c>
      <c r="D38" s="17" t="n">
        <f aca="false">'Геометрия листов'!V38</f>
        <v>1.62</v>
      </c>
      <c r="E38" s="52" t="n">
        <f aca="false">'Геометрия листов'!P38</f>
        <v>2</v>
      </c>
      <c r="F38" s="53" t="n">
        <f aca="false">RADIANS(E38)</f>
        <v>0.0349065850398866</v>
      </c>
      <c r="G38" s="52" t="n">
        <f aca="false">'Геометрия листов'!Q38</f>
        <v>56.33333333</v>
      </c>
      <c r="H38" s="53" t="n">
        <f aca="false">RADIANS(G38)</f>
        <v>0.983202145231961</v>
      </c>
      <c r="I38" s="53" t="n">
        <f aca="false">RADIANS(D38)</f>
        <v>0.0282743338823081</v>
      </c>
      <c r="J38" s="53" t="n">
        <f aca="false">(I38-$I$162)*(I38-$I$162)</f>
        <v>0.00108614572379172</v>
      </c>
      <c r="K38" s="53" t="n">
        <f aca="false">$K$165</f>
        <v>52.0832059414633</v>
      </c>
      <c r="L38" s="53" t="n">
        <f aca="false">RADIANS(K38)</f>
        <v>0.909023428672808</v>
      </c>
      <c r="M38" s="53" t="n">
        <f aca="false">1/TAN(L38)+L38-H38</f>
        <v>0.704770896957753</v>
      </c>
      <c r="N38" s="53" t="n">
        <f aca="false">COS(H38)</f>
        <v>0.554360322337791</v>
      </c>
      <c r="O38" s="53" t="n">
        <f aca="false">F38*N38/M38</f>
        <v>0.0274569024032543</v>
      </c>
      <c r="P38" s="53" t="n">
        <f aca="false">O38-I38</f>
        <v>-0.000817431479053773</v>
      </c>
      <c r="Q38" s="53" t="n">
        <f aca="false">DEGREES(P38)</f>
        <v>-0.0468353737909177</v>
      </c>
      <c r="R38" s="54" t="n">
        <f aca="false">Q38*60</f>
        <v>-2.81012242745506</v>
      </c>
      <c r="S38" s="53" t="n">
        <f aca="false">P38*P38</f>
        <v>6.68194222948039E-007</v>
      </c>
      <c r="T38" s="55" t="n">
        <f aca="false">(P38-$P$162)*(P38-$P$162)</f>
        <v>4.77649565421127E-007</v>
      </c>
      <c r="V38" s="1"/>
    </row>
    <row r="39" customFormat="false" ht="12.8" hidden="false" customHeight="false" outlineLevel="0" collapsed="false">
      <c r="A39" s="49" t="n">
        <f aca="true">RAND()</f>
        <v>0.396209446622586</v>
      </c>
      <c r="B39" s="50" t="str">
        <f aca="false">'Геометрия листов'!A39</f>
        <v>X-10nk</v>
      </c>
      <c r="C39" s="51" t="str">
        <f aca="false">'Геометрия листов'!B39</f>
        <v>После 1871</v>
      </c>
      <c r="D39" s="17" t="n">
        <f aca="false">'Геометрия листов'!V39</f>
        <v>1.55</v>
      </c>
      <c r="E39" s="52" t="n">
        <f aca="false">'Геометрия листов'!P39</f>
        <v>2</v>
      </c>
      <c r="F39" s="53" t="n">
        <f aca="false">RADIANS(E39)</f>
        <v>0.0349065850398866</v>
      </c>
      <c r="G39" s="52" t="n">
        <f aca="false">'Геометрия листов'!Q39</f>
        <v>56</v>
      </c>
      <c r="H39" s="53" t="n">
        <f aca="false">RADIANS(G39)</f>
        <v>0.977384381116825</v>
      </c>
      <c r="I39" s="53" t="n">
        <f aca="false">RADIANS(D39)</f>
        <v>0.0270526034059121</v>
      </c>
      <c r="J39" s="53" t="n">
        <f aca="false">(I39-$I$162)*(I39-$I$162)</f>
        <v>0.00100710987843975</v>
      </c>
      <c r="K39" s="53" t="n">
        <f aca="false">$K$165</f>
        <v>52.0832059414633</v>
      </c>
      <c r="L39" s="53" t="n">
        <f aca="false">RADIANS(K39)</f>
        <v>0.909023428672808</v>
      </c>
      <c r="M39" s="53" t="n">
        <f aca="false">1/TAN(L39)+L39-H39</f>
        <v>0.710588661072889</v>
      </c>
      <c r="N39" s="53" t="n">
        <f aca="false">COS(H39)</f>
        <v>0.559192903470747</v>
      </c>
      <c r="O39" s="53" t="n">
        <f aca="false">F39*N39/M39</f>
        <v>0.0274694991744324</v>
      </c>
      <c r="P39" s="53" t="n">
        <f aca="false">O39-I39</f>
        <v>0.000416895768520258</v>
      </c>
      <c r="Q39" s="53" t="n">
        <f aca="false">DEGREES(P39)</f>
        <v>0.0238863680330737</v>
      </c>
      <c r="R39" s="54" t="n">
        <f aca="false">Q39*60</f>
        <v>1.43318208198442</v>
      </c>
      <c r="S39" s="53" t="n">
        <f aca="false">P39*P39</f>
        <v>1.73802081810097E-007</v>
      </c>
      <c r="T39" s="55" t="n">
        <f aca="false">(P39-$P$162)*(P39-$P$162)</f>
        <v>2.95071983012497E-007</v>
      </c>
      <c r="V39" s="1"/>
    </row>
    <row r="40" customFormat="false" ht="12.8" hidden="false" customHeight="false" outlineLevel="0" collapsed="false">
      <c r="A40" s="49" t="n">
        <f aca="true">RAND()</f>
        <v>0.766925516076236</v>
      </c>
      <c r="B40" s="50" t="str">
        <f aca="false">'Геометрия листов'!A40</f>
        <v>VTK_Ryad_XI_List_9_1923</v>
      </c>
      <c r="C40" s="51" t="n">
        <f aca="false">'Геометрия листов'!B40</f>
        <v>1923</v>
      </c>
      <c r="D40" s="17" t="n">
        <f aca="false">'Геометрия листов'!V40</f>
        <v>0.25</v>
      </c>
      <c r="E40" s="52" t="n">
        <f aca="false">'Геометрия листов'!P40</f>
        <v>0.33333333</v>
      </c>
      <c r="F40" s="53" t="n">
        <f aca="false">RADIANS(E40)</f>
        <v>0.00581776411513679</v>
      </c>
      <c r="G40" s="52" t="n">
        <f aca="false">'Геометрия листов'!Q40</f>
        <v>55.66666667</v>
      </c>
      <c r="H40" s="53" t="n">
        <f aca="false">RADIANS(G40)</f>
        <v>0.971566617001688</v>
      </c>
      <c r="I40" s="53" t="n">
        <f aca="false">RADIANS(D40)</f>
        <v>0.00436332312998582</v>
      </c>
      <c r="J40" s="53" t="n">
        <f aca="false">(I40-$I$162)*(I40-$I$162)</f>
        <v>8.1824946543253E-005</v>
      </c>
      <c r="K40" s="53" t="n">
        <f aca="false">$K$165</f>
        <v>52.0832059414633</v>
      </c>
      <c r="L40" s="53" t="n">
        <f aca="false">RADIANS(K40)</f>
        <v>0.909023428672808</v>
      </c>
      <c r="M40" s="53" t="n">
        <f aca="false">1/TAN(L40)+L40-H40</f>
        <v>0.716406425188026</v>
      </c>
      <c r="N40" s="53" t="n">
        <f aca="false">COS(H40)</f>
        <v>0.564006558001973</v>
      </c>
      <c r="O40" s="53" t="n">
        <f aca="false">F40*N40/M40</f>
        <v>0.00458016148164012</v>
      </c>
      <c r="P40" s="53" t="n">
        <f aca="false">O40-I40</f>
        <v>0.000216838351654303</v>
      </c>
      <c r="Q40" s="53" t="n">
        <f aca="false">DEGREES(P40)</f>
        <v>0.0124239223863652</v>
      </c>
      <c r="R40" s="54" t="n">
        <f aca="false">Q40*60</f>
        <v>0.745435343181911</v>
      </c>
      <c r="S40" s="53" t="n">
        <f aca="false">P40*P40</f>
        <v>4.70188707481553E-008</v>
      </c>
      <c r="T40" s="55" t="n">
        <f aca="false">(P40-$P$162)*(P40-$P$162)</f>
        <v>1.17750460264422E-007</v>
      </c>
      <c r="V40" s="1"/>
    </row>
    <row r="41" customFormat="false" ht="12.8" hidden="false" customHeight="false" outlineLevel="0" collapsed="false">
      <c r="A41" s="49" t="n">
        <f aca="true">RAND()</f>
        <v>0.93849062673449</v>
      </c>
      <c r="B41" s="50" t="str">
        <f aca="false">'Геометрия листов'!A41</f>
        <v>XI-9nk</v>
      </c>
      <c r="C41" s="51" t="str">
        <f aca="false">'Геометрия листов'!B41</f>
        <v>После 1867</v>
      </c>
      <c r="D41" s="17" t="n">
        <f aca="false">'Геометрия листов'!V41</f>
        <v>0.27</v>
      </c>
      <c r="E41" s="52" t="n">
        <f aca="false">'Геометрия листов'!P41</f>
        <v>0.33333333</v>
      </c>
      <c r="F41" s="53" t="n">
        <f aca="false">RADIANS(E41)</f>
        <v>0.00581776411513679</v>
      </c>
      <c r="G41" s="52" t="n">
        <f aca="false">'Геометрия листов'!Q41</f>
        <v>55.66666667</v>
      </c>
      <c r="H41" s="53" t="n">
        <f aca="false">RADIANS(G41)</f>
        <v>0.971566617001688</v>
      </c>
      <c r="I41" s="53" t="n">
        <f aca="false">RADIANS(D41)</f>
        <v>0.00471238898038469</v>
      </c>
      <c r="J41" s="53" t="n">
        <f aca="false">(I41-$I$162)*(I41-$I$162)</f>
        <v>8.82618933951209E-005</v>
      </c>
      <c r="K41" s="53" t="n">
        <f aca="false">$K$165</f>
        <v>52.0832059414633</v>
      </c>
      <c r="L41" s="53" t="n">
        <f aca="false">RADIANS(K41)</f>
        <v>0.909023428672808</v>
      </c>
      <c r="M41" s="53" t="n">
        <f aca="false">1/TAN(L41)+L41-H41</f>
        <v>0.716406425188026</v>
      </c>
      <c r="N41" s="53" t="n">
        <f aca="false">COS(H41)</f>
        <v>0.564006558001973</v>
      </c>
      <c r="O41" s="53" t="n">
        <f aca="false">F41*N41/M41</f>
        <v>0.00458016148164012</v>
      </c>
      <c r="P41" s="53" t="n">
        <f aca="false">O41-I41</f>
        <v>-0.000132227498744566</v>
      </c>
      <c r="Q41" s="53" t="n">
        <f aca="false">DEGREES(P41)</f>
        <v>-0.00757607761363502</v>
      </c>
      <c r="R41" s="54" t="n">
        <f aca="false">Q41*60</f>
        <v>-0.454564656818101</v>
      </c>
      <c r="S41" s="53" t="n">
        <f aca="false">P41*P41</f>
        <v>1.74841114242442E-008</v>
      </c>
      <c r="T41" s="55" t="n">
        <f aca="false">(P41-$P$162)*(P41-$P$162)</f>
        <v>3.50224992640073E-011</v>
      </c>
      <c r="V41" s="1"/>
    </row>
    <row r="42" customFormat="false" ht="12.8" hidden="false" customHeight="false" outlineLevel="0" collapsed="false">
      <c r="A42" s="49" t="n">
        <f aca="true">RAND()</f>
        <v>0.070602620199454</v>
      </c>
      <c r="B42" s="50" t="str">
        <f aca="false">'Геометрия листов'!A42</f>
        <v>XI-9nk</v>
      </c>
      <c r="C42" s="51" t="str">
        <f aca="false">'Геометрия листов'!B42</f>
        <v>После 1867</v>
      </c>
      <c r="D42" s="17" t="n">
        <f aca="false">'Геометрия листов'!V42</f>
        <v>0.58</v>
      </c>
      <c r="E42" s="52" t="n">
        <f aca="false">'Геометрия листов'!P42</f>
        <v>0.66666667</v>
      </c>
      <c r="F42" s="53" t="n">
        <f aca="false">RADIANS(E42)</f>
        <v>0.0116355284048065</v>
      </c>
      <c r="G42" s="52" t="n">
        <f aca="false">'Геометрия листов'!Q42</f>
        <v>55.66666667</v>
      </c>
      <c r="H42" s="53" t="n">
        <f aca="false">RADIANS(G42)</f>
        <v>0.971566617001688</v>
      </c>
      <c r="I42" s="53" t="n">
        <f aca="false">RADIANS(D42)</f>
        <v>0.0101229096615671</v>
      </c>
      <c r="J42" s="53" t="n">
        <f aca="false">(I42-$I$162)*(I42-$I$162)</f>
        <v>0.000219196931643253</v>
      </c>
      <c r="K42" s="53" t="n">
        <f aca="false">$K$165</f>
        <v>52.0832059414633</v>
      </c>
      <c r="L42" s="53" t="n">
        <f aca="false">RADIANS(K42)</f>
        <v>0.909023428672808</v>
      </c>
      <c r="M42" s="53" t="n">
        <f aca="false">1/TAN(L42)+L42-H42</f>
        <v>0.716406425188026</v>
      </c>
      <c r="N42" s="53" t="n">
        <f aca="false">COS(H42)</f>
        <v>0.564006558001973</v>
      </c>
      <c r="O42" s="53" t="n">
        <f aca="false">F42*N42/M42</f>
        <v>0.00916032310068509</v>
      </c>
      <c r="P42" s="53" t="n">
        <f aca="false">O42-I42</f>
        <v>-0.000962586560882012</v>
      </c>
      <c r="Q42" s="53" t="n">
        <f aca="false">DEGREES(P42)</f>
        <v>-0.055152147354552</v>
      </c>
      <c r="R42" s="54" t="n">
        <f aca="false">Q42*60</f>
        <v>-3.30912884127312</v>
      </c>
      <c r="S42" s="53" t="n">
        <f aca="false">P42*P42</f>
        <v>9.2657288719066E-007</v>
      </c>
      <c r="T42" s="55" t="n">
        <f aca="false">(P42-$P$162)*(P42-$P$162)</f>
        <v>6.99359292899575E-007</v>
      </c>
      <c r="V42" s="1"/>
    </row>
    <row r="43" customFormat="false" ht="12.8" hidden="false" customHeight="false" outlineLevel="0" collapsed="false">
      <c r="A43" s="49" t="n">
        <f aca="true">RAND()</f>
        <v>0.0917980621726972</v>
      </c>
      <c r="B43" s="50" t="str">
        <f aca="false">'Геометрия листов'!A43</f>
        <v>VTK_Ryad_XI_List_1_1872</v>
      </c>
      <c r="C43" s="51" t="str">
        <f aca="false">'Геометрия листов'!B43</f>
        <v>После 1872</v>
      </c>
      <c r="D43" s="17" t="n">
        <f aca="false">'Геометрия листов'!V43</f>
        <v>-6.885</v>
      </c>
      <c r="E43" s="52" t="n">
        <f aca="false">'Геометрия листов'!P43</f>
        <v>-8.66666667</v>
      </c>
      <c r="F43" s="53" t="n">
        <f aca="false">RADIANS(E43)</f>
        <v>-0.151261868564353</v>
      </c>
      <c r="G43" s="52" t="n">
        <f aca="false">'Геометрия листов'!Q43</f>
        <v>55.66666667</v>
      </c>
      <c r="H43" s="53" t="n">
        <f aca="false">RADIANS(G43)</f>
        <v>0.971566617001688</v>
      </c>
      <c r="I43" s="53" t="n">
        <f aca="false">RADIANS(D43)</f>
        <v>-0.12016591899981</v>
      </c>
      <c r="J43" s="53" t="n">
        <f aca="false">(I43-$I$162)*(I43-$I$162)</f>
        <v>0.0133364452083642</v>
      </c>
      <c r="K43" s="53" t="n">
        <f aca="false">$K$165</f>
        <v>52.0832059414633</v>
      </c>
      <c r="L43" s="53" t="n">
        <f aca="false">RADIANS(K43)</f>
        <v>0.909023428672808</v>
      </c>
      <c r="M43" s="53" t="n">
        <f aca="false">1/TAN(L43)+L43-H43</f>
        <v>0.716406425188026</v>
      </c>
      <c r="N43" s="53" t="n">
        <f aca="false">COS(H43)</f>
        <v>0.564006558001973</v>
      </c>
      <c r="O43" s="53" t="n">
        <f aca="false">F43*N43/M43</f>
        <v>-0.119084199759287</v>
      </c>
      <c r="P43" s="53" t="n">
        <f aca="false">O43-I43</f>
        <v>0.00108171924052307</v>
      </c>
      <c r="Q43" s="53" t="n">
        <f aca="false">DEGREES(P43)</f>
        <v>0.0619779471000686</v>
      </c>
      <c r="R43" s="54" t="n">
        <f aca="false">Q43*60</f>
        <v>3.71867682600412</v>
      </c>
      <c r="S43" s="53" t="n">
        <f aca="false">P43*P43</f>
        <v>1.1701165153178E-006</v>
      </c>
      <c r="T43" s="55" t="n">
        <f aca="false">(P43-$P$162)*(P43-$P$162)</f>
        <v>1.4593334807715E-006</v>
      </c>
      <c r="V43" s="1"/>
    </row>
    <row r="44" customFormat="false" ht="12.8" hidden="false" customHeight="false" outlineLevel="0" collapsed="false">
      <c r="A44" s="49" t="n">
        <f aca="true">RAND()</f>
        <v>0.239523262638416</v>
      </c>
      <c r="B44" s="50" t="str">
        <f aca="false">'Геометрия листов'!A44</f>
        <v>VTK_Ryad_XI_List_3_1909</v>
      </c>
      <c r="C44" s="51" t="n">
        <f aca="false">'Геометрия листов'!B44</f>
        <v>1909</v>
      </c>
      <c r="D44" s="17" t="n">
        <f aca="false">'Геометрия листов'!V44</f>
        <v>-5.325</v>
      </c>
      <c r="E44" s="52" t="n">
        <f aca="false">'Геометрия листов'!P44</f>
        <v>-6.66666667</v>
      </c>
      <c r="F44" s="53" t="n">
        <f aca="false">RADIANS(E44)</f>
        <v>-0.116355283524466</v>
      </c>
      <c r="G44" s="52" t="n">
        <f aca="false">'Геометрия листов'!Q44</f>
        <v>55.66666667</v>
      </c>
      <c r="H44" s="53" t="n">
        <f aca="false">RADIANS(G44)</f>
        <v>0.971566617001688</v>
      </c>
      <c r="I44" s="53" t="n">
        <f aca="false">RADIANS(D44)</f>
        <v>-0.092938782668698</v>
      </c>
      <c r="J44" s="53" t="n">
        <f aca="false">(I44-$I$162)*(I44-$I$162)</f>
        <v>0.00778919064674957</v>
      </c>
      <c r="K44" s="53" t="n">
        <f aca="false">$K$165</f>
        <v>52.0832059414633</v>
      </c>
      <c r="L44" s="53" t="n">
        <f aca="false">RADIANS(K44)</f>
        <v>0.909023428672808</v>
      </c>
      <c r="M44" s="53" t="n">
        <f aca="false">1/TAN(L44)+L44-H44</f>
        <v>0.716406425188026</v>
      </c>
      <c r="N44" s="53" t="n">
        <f aca="false">COS(H44)</f>
        <v>0.564006558001973</v>
      </c>
      <c r="O44" s="53" t="n">
        <f aca="false">F44*N44/M44</f>
        <v>-0.0916032305946362</v>
      </c>
      <c r="P44" s="53" t="n">
        <f aca="false">O44-I44</f>
        <v>0.00133555207406183</v>
      </c>
      <c r="Q44" s="53" t="n">
        <f aca="false">DEGREES(P44)</f>
        <v>0.0765214971636864</v>
      </c>
      <c r="R44" s="54" t="n">
        <f aca="false">Q44*60</f>
        <v>4.59128982982118</v>
      </c>
      <c r="S44" s="53" t="n">
        <f aca="false">P44*P44</f>
        <v>1.78369934253086E-006</v>
      </c>
      <c r="T44" s="55" t="n">
        <f aca="false">(P44-$P$162)*(P44-$P$162)</f>
        <v>2.13703931356226E-006</v>
      </c>
      <c r="V44" s="1"/>
    </row>
    <row r="45" customFormat="false" ht="12.8" hidden="false" customHeight="false" outlineLevel="0" collapsed="false">
      <c r="A45" s="49" t="n">
        <f aca="true">RAND()</f>
        <v>0.239611061710143</v>
      </c>
      <c r="B45" s="50" t="str">
        <f aca="false">'Геометрия листов'!A45</f>
        <v>VTK_Ryad_XI_List_3_1909</v>
      </c>
      <c r="C45" s="51" t="n">
        <f aca="false">'Геометрия листов'!B45</f>
        <v>1909</v>
      </c>
      <c r="D45" s="17" t="n">
        <f aca="false">'Геометрия листов'!V45</f>
        <v>-5.045</v>
      </c>
      <c r="E45" s="52" t="n">
        <f aca="false">'Геометрия листов'!P45</f>
        <v>-6.33333333</v>
      </c>
      <c r="F45" s="53" t="n">
        <f aca="false">RADIANS(E45)</f>
        <v>-0.110537519234797</v>
      </c>
      <c r="G45" s="52" t="n">
        <f aca="false">'Геометрия листов'!Q45</f>
        <v>55.66666667</v>
      </c>
      <c r="H45" s="53" t="n">
        <f aca="false">RADIANS(G45)</f>
        <v>0.971566617001688</v>
      </c>
      <c r="I45" s="53" t="n">
        <f aca="false">RADIANS(D45)</f>
        <v>-0.0880518607631139</v>
      </c>
      <c r="J45" s="53" t="n">
        <f aca="false">(I45-$I$162)*(I45-$I$162)</f>
        <v>0.00695046846626208</v>
      </c>
      <c r="K45" s="53" t="n">
        <f aca="false">$K$165</f>
        <v>52.0832059414633</v>
      </c>
      <c r="L45" s="53" t="n">
        <f aca="false">RADIANS(K45)</f>
        <v>0.909023428672808</v>
      </c>
      <c r="M45" s="53" t="n">
        <f aca="false">1/TAN(L45)+L45-H45</f>
        <v>0.716406425188026</v>
      </c>
      <c r="N45" s="53" t="n">
        <f aca="false">COS(H45)</f>
        <v>0.564006558001973</v>
      </c>
      <c r="O45" s="53" t="n">
        <f aca="false">F45*N45/M45</f>
        <v>-0.0870230689755918</v>
      </c>
      <c r="P45" s="53" t="n">
        <f aca="false">O45-I45</f>
        <v>0.00102879178752213</v>
      </c>
      <c r="Q45" s="53" t="n">
        <f aca="false">DEGREES(P45)</f>
        <v>0.0589454274227379</v>
      </c>
      <c r="R45" s="54" t="n">
        <f aca="false">Q45*60</f>
        <v>3.53672564536428</v>
      </c>
      <c r="S45" s="53" t="n">
        <f aca="false">P45*P45</f>
        <v>1.05841254207298E-006</v>
      </c>
      <c r="T45" s="55" t="n">
        <f aca="false">(P45-$P$162)*(P45-$P$162)</f>
        <v>1.33425902540001E-006</v>
      </c>
      <c r="V45" s="1"/>
    </row>
    <row r="46" customFormat="false" ht="12.8" hidden="false" customHeight="false" outlineLevel="0" collapsed="false">
      <c r="A46" s="49" t="n">
        <f aca="true">RAND()</f>
        <v>0.649830437681242</v>
      </c>
      <c r="B46" s="50" t="str">
        <f aca="false">'Геометрия листов'!A46</f>
        <v>VTK_Ryad_XI_List_5_1877</v>
      </c>
      <c r="C46" s="51" t="str">
        <f aca="false">'Геометрия листов'!B46</f>
        <v>После 1877</v>
      </c>
      <c r="D46" s="17" t="n">
        <f aca="false">'Геометрия листов'!V46</f>
        <v>-3.315</v>
      </c>
      <c r="E46" s="52" t="n">
        <f aca="false">'Геометрия листов'!P46</f>
        <v>-4.33333333</v>
      </c>
      <c r="F46" s="53" t="n">
        <f aca="false">RADIANS(E46)</f>
        <v>-0.07563093419491</v>
      </c>
      <c r="G46" s="52" t="n">
        <f aca="false">'Геометрия листов'!Q46</f>
        <v>55.66666667</v>
      </c>
      <c r="H46" s="53" t="n">
        <f aca="false">RADIANS(G46)</f>
        <v>0.971566617001688</v>
      </c>
      <c r="I46" s="53" t="n">
        <f aca="false">RADIANS(D46)</f>
        <v>-0.057857664703612</v>
      </c>
      <c r="J46" s="53" t="n">
        <f aca="false">(I46-$I$162)*(I46-$I$162)</f>
        <v>0.00282760971921733</v>
      </c>
      <c r="K46" s="53" t="n">
        <f aca="false">$K$165</f>
        <v>52.0832059414633</v>
      </c>
      <c r="L46" s="53" t="n">
        <f aca="false">RADIANS(K46)</f>
        <v>0.909023428672808</v>
      </c>
      <c r="M46" s="53" t="n">
        <f aca="false">1/TAN(L46)+L46-H46</f>
        <v>0.716406425188026</v>
      </c>
      <c r="N46" s="53" t="n">
        <f aca="false">COS(H46)</f>
        <v>0.564006558001973</v>
      </c>
      <c r="O46" s="53" t="n">
        <f aca="false">F46*N46/M46</f>
        <v>-0.059542099810941</v>
      </c>
      <c r="P46" s="53" t="n">
        <f aca="false">O46-I46</f>
        <v>-0.00168443510732901</v>
      </c>
      <c r="Q46" s="53" t="n">
        <f aca="false">DEGREES(P46)</f>
        <v>-0.0965110225136182</v>
      </c>
      <c r="R46" s="54" t="n">
        <f aca="false">Q46*60</f>
        <v>-5.79066135081709</v>
      </c>
      <c r="S46" s="53" t="n">
        <f aca="false">P46*P46</f>
        <v>2.8373216308025E-006</v>
      </c>
      <c r="T46" s="55" t="n">
        <f aca="false">(P46-$P$162)*(P46-$P$162)</f>
        <v>2.42775535295675E-006</v>
      </c>
      <c r="V46" s="1"/>
    </row>
    <row r="47" customFormat="false" ht="12.8" hidden="false" customHeight="false" outlineLevel="0" collapsed="false">
      <c r="A47" s="49" t="n">
        <f aca="true">RAND()</f>
        <v>0.295891272590672</v>
      </c>
      <c r="B47" s="50" t="str">
        <f aca="false">'Геометрия листов'!A47</f>
        <v>VTK_Ryad_XI_List_5_1877</v>
      </c>
      <c r="C47" s="51" t="str">
        <f aca="false">'Геометрия листов'!B47</f>
        <v>После 1877</v>
      </c>
      <c r="D47" s="17" t="n">
        <f aca="false">'Геометрия листов'!V47</f>
        <v>-3.105</v>
      </c>
      <c r="E47" s="52" t="n">
        <f aca="false">'Геометрия листов'!P47</f>
        <v>-4</v>
      </c>
      <c r="F47" s="53" t="n">
        <f aca="false">RADIANS(E47)</f>
        <v>-0.0698131700797732</v>
      </c>
      <c r="G47" s="52" t="n">
        <f aca="false">'Геометрия листов'!Q47</f>
        <v>55.66666667</v>
      </c>
      <c r="H47" s="53" t="n">
        <f aca="false">RADIANS(G47)</f>
        <v>0.971566617001688</v>
      </c>
      <c r="I47" s="53" t="n">
        <f aca="false">RADIANS(D47)</f>
        <v>-0.0541924732744239</v>
      </c>
      <c r="J47" s="53" t="n">
        <f aca="false">(I47-$I$162)*(I47-$I$162)</f>
        <v>0.00245124823356479</v>
      </c>
      <c r="K47" s="53" t="n">
        <f aca="false">$K$165</f>
        <v>52.0832059414633</v>
      </c>
      <c r="L47" s="53" t="n">
        <f aca="false">RADIANS(K47)</f>
        <v>0.909023428672808</v>
      </c>
      <c r="M47" s="53" t="n">
        <f aca="false">1/TAN(L47)+L47-H47</f>
        <v>0.716406425188026</v>
      </c>
      <c r="N47" s="53" t="n">
        <f aca="false">COS(H47)</f>
        <v>0.564006558001973</v>
      </c>
      <c r="O47" s="53" t="n">
        <f aca="false">F47*N47/M47</f>
        <v>-0.0549619383293009</v>
      </c>
      <c r="P47" s="53" t="n">
        <f aca="false">O47-I47</f>
        <v>-0.000769465054876975</v>
      </c>
      <c r="Q47" s="53" t="n">
        <f aca="false">DEGREES(P47)</f>
        <v>-0.0440871001272529</v>
      </c>
      <c r="R47" s="54" t="n">
        <f aca="false">Q47*60</f>
        <v>-2.64522600763518</v>
      </c>
      <c r="S47" s="53" t="n">
        <f aca="false">P47*P47</f>
        <v>5.92076470676826E-007</v>
      </c>
      <c r="T47" s="55" t="n">
        <f aca="false">(P47-$P$162)*(P47-$P$162)</f>
        <v>4.13649044960123E-007</v>
      </c>
      <c r="V47" s="1"/>
    </row>
    <row r="48" customFormat="false" ht="12.8" hidden="false" customHeight="false" outlineLevel="0" collapsed="false">
      <c r="A48" s="49" t="n">
        <f aca="true">RAND()</f>
        <v>0.0872961015024674</v>
      </c>
      <c r="B48" s="50" t="str">
        <f aca="false">'Геометрия листов'!A48</f>
        <v>VTK_Ryad_XI_List_10_LoC_incomplete</v>
      </c>
      <c r="C48" s="51"/>
      <c r="D48" s="17" t="n">
        <f aca="false">'Геометрия листов'!V48</f>
        <v>1.225</v>
      </c>
      <c r="E48" s="52" t="n">
        <f aca="false">'Геометрия листов'!P48</f>
        <v>1.66666667</v>
      </c>
      <c r="F48" s="53" t="n">
        <f aca="false">RADIANS(E48)</f>
        <v>0.0290888209247498</v>
      </c>
      <c r="G48" s="52" t="n">
        <f aca="false">'Геометрия листов'!Q48</f>
        <v>55.66666667</v>
      </c>
      <c r="H48" s="53" t="n">
        <f aca="false">RADIANS(G48)</f>
        <v>0.971566617001688</v>
      </c>
      <c r="I48" s="53" t="n">
        <f aca="false">RADIANS(D48)</f>
        <v>0.0213802833369305</v>
      </c>
      <c r="J48" s="53" t="n">
        <f aca="false">(I48-$I$162)*(I48-$I$162)</f>
        <v>0.000679263000570711</v>
      </c>
      <c r="K48" s="53" t="n">
        <f aca="false">$K$165</f>
        <v>52.0832059414633</v>
      </c>
      <c r="L48" s="53" t="n">
        <f aca="false">RADIANS(K48)</f>
        <v>0.909023428672808</v>
      </c>
      <c r="M48" s="53" t="n">
        <f aca="false">1/TAN(L48)+L48-H48</f>
        <v>0.716406425188026</v>
      </c>
      <c r="N48" s="53" t="n">
        <f aca="false">COS(H48)</f>
        <v>0.564006558001973</v>
      </c>
      <c r="O48" s="53" t="n">
        <f aca="false">F48*N48/M48</f>
        <v>0.0229008076830103</v>
      </c>
      <c r="P48" s="53" t="n">
        <f aca="false">O48-I48</f>
        <v>0.00152052434607981</v>
      </c>
      <c r="Q48" s="53" t="n">
        <f aca="false">DEGREES(P48)</f>
        <v>0.0871196276772622</v>
      </c>
      <c r="R48" s="54" t="n">
        <f aca="false">Q48*60</f>
        <v>5.22717766063573</v>
      </c>
      <c r="S48" s="53" t="n">
        <f aca="false">P48*P48</f>
        <v>2.31199428702142E-006</v>
      </c>
      <c r="T48" s="55" t="n">
        <f aca="false">(P48-$P$162)*(P48-$P$162)</f>
        <v>2.71206177499762E-006</v>
      </c>
      <c r="V48" s="1"/>
    </row>
    <row r="49" customFormat="false" ht="12.8" hidden="false" customHeight="false" outlineLevel="0" collapsed="false">
      <c r="A49" s="49" t="n">
        <f aca="true">RAND()</f>
        <v>0.646861754126785</v>
      </c>
      <c r="B49" s="50" t="str">
        <f aca="false">'Геометрия листов'!A49</f>
        <v>XI-10nk</v>
      </c>
      <c r="C49" s="51" t="str">
        <f aca="false">'Геометрия листов'!B49</f>
        <v>После 1871</v>
      </c>
      <c r="D49" s="17" t="n">
        <f aca="false">'Геометрия листов'!V49</f>
        <v>1.24</v>
      </c>
      <c r="E49" s="52" t="n">
        <f aca="false">'Геометрия листов'!P49</f>
        <v>1.66666667</v>
      </c>
      <c r="F49" s="53" t="n">
        <f aca="false">RADIANS(E49)</f>
        <v>0.0290888209247498</v>
      </c>
      <c r="G49" s="52" t="n">
        <f aca="false">'Геометрия листов'!Q49</f>
        <v>55.66666667</v>
      </c>
      <c r="H49" s="53" t="n">
        <f aca="false">RADIANS(G49)</f>
        <v>0.971566617001688</v>
      </c>
      <c r="I49" s="53" t="n">
        <f aca="false">RADIANS(D49)</f>
        <v>0.0216420827247297</v>
      </c>
      <c r="J49" s="53" t="n">
        <f aca="false">(I49-$I$162)*(I49-$I$162)</f>
        <v>0.00069297792393189</v>
      </c>
      <c r="K49" s="53" t="n">
        <f aca="false">$K$165</f>
        <v>52.0832059414633</v>
      </c>
      <c r="L49" s="53" t="n">
        <f aca="false">RADIANS(K49)</f>
        <v>0.909023428672808</v>
      </c>
      <c r="M49" s="53" t="n">
        <f aca="false">1/TAN(L49)+L49-H49</f>
        <v>0.716406425188026</v>
      </c>
      <c r="N49" s="53" t="n">
        <f aca="false">COS(H49)</f>
        <v>0.564006558001973</v>
      </c>
      <c r="O49" s="53" t="n">
        <f aca="false">F49*N49/M49</f>
        <v>0.0229008076830103</v>
      </c>
      <c r="P49" s="53" t="n">
        <f aca="false">O49-I49</f>
        <v>0.00125872495828061</v>
      </c>
      <c r="Q49" s="53" t="n">
        <f aca="false">DEGREES(P49)</f>
        <v>0.0721196276772594</v>
      </c>
      <c r="R49" s="54" t="n">
        <f aca="false">Q49*60</f>
        <v>4.32717766063556</v>
      </c>
      <c r="S49" s="53" t="n">
        <f aca="false">P49*P49</f>
        <v>1.58438852059852E-006</v>
      </c>
      <c r="T49" s="55" t="n">
        <f aca="false">(P49-$P$162)*(P49-$P$162)</f>
        <v>1.91832049974377E-006</v>
      </c>
      <c r="V49" s="1"/>
    </row>
    <row r="50" customFormat="false" ht="12.8" hidden="false" customHeight="false" outlineLevel="0" collapsed="false">
      <c r="A50" s="49" t="n">
        <f aca="true">RAND()</f>
        <v>0.964629377242007</v>
      </c>
      <c r="B50" s="50" t="str">
        <f aca="false">'Геометрия листов'!A50</f>
        <v>XI-11nk</v>
      </c>
      <c r="C50" s="51" t="str">
        <f aca="false">'Геометрия листов'!B50</f>
        <v>После 1871</v>
      </c>
      <c r="D50" s="17" t="n">
        <f aca="false">'Геометрия листов'!V50</f>
        <v>2.395</v>
      </c>
      <c r="E50" s="52" t="n">
        <f aca="false">'Геометрия листов'!P50</f>
        <v>3</v>
      </c>
      <c r="F50" s="53" t="n">
        <f aca="false">RADIANS(E50)</f>
        <v>0.0523598775598299</v>
      </c>
      <c r="G50" s="52" t="n">
        <f aca="false">'Геометрия листов'!Q50</f>
        <v>55.66666667</v>
      </c>
      <c r="H50" s="53" t="n">
        <f aca="false">RADIANS(G50)</f>
        <v>0.971566617001688</v>
      </c>
      <c r="I50" s="53" t="n">
        <f aca="false">RADIANS(D50)</f>
        <v>0.0418006355852642</v>
      </c>
      <c r="J50" s="53" t="n">
        <f aca="false">(I50-$I$162)*(I50-$I$162)</f>
        <v>0.00216067177297137</v>
      </c>
      <c r="K50" s="53" t="n">
        <f aca="false">$K$165</f>
        <v>52.0832059414633</v>
      </c>
      <c r="L50" s="53" t="n">
        <f aca="false">RADIANS(K50)</f>
        <v>0.909023428672808</v>
      </c>
      <c r="M50" s="53" t="n">
        <f aca="false">1/TAN(L50)+L50-H50</f>
        <v>0.716406425188026</v>
      </c>
      <c r="N50" s="53" t="n">
        <f aca="false">COS(H50)</f>
        <v>0.564006558001973</v>
      </c>
      <c r="O50" s="53" t="n">
        <f aca="false">F50*N50/M50</f>
        <v>0.0412214537469757</v>
      </c>
      <c r="P50" s="53" t="n">
        <f aca="false">O50-I50</f>
        <v>-0.000579181838288548</v>
      </c>
      <c r="Q50" s="53" t="n">
        <f aca="false">DEGREES(P50)</f>
        <v>-0.0331846749045623</v>
      </c>
      <c r="R50" s="54" t="n">
        <f aca="false">Q50*60</f>
        <v>-1.99108049427374</v>
      </c>
      <c r="S50" s="53" t="n">
        <f aca="false">P50*P50</f>
        <v>3.35451601803301E-007</v>
      </c>
      <c r="T50" s="55" t="n">
        <f aca="false">(P50-$P$162)*(P50-$P$162)</f>
        <v>2.0509333872619E-007</v>
      </c>
      <c r="V50" s="1"/>
    </row>
    <row r="51" customFormat="false" ht="12.8" hidden="false" customHeight="false" outlineLevel="0" collapsed="false">
      <c r="A51" s="49" t="n">
        <f aca="true">RAND()</f>
        <v>0.755564577072841</v>
      </c>
      <c r="B51" s="50" t="str">
        <f aca="false">'Геометрия листов'!A51</f>
        <v>VTK_Ryad_XI_List_13_1878</v>
      </c>
      <c r="C51" s="51" t="str">
        <f aca="false">'Геометрия листов'!B51</f>
        <v>После 1878</v>
      </c>
      <c r="D51" s="17" t="n">
        <f aca="false">'Геометрия листов'!V51</f>
        <v>4.125</v>
      </c>
      <c r="E51" s="52" t="n">
        <f aca="false">'Геометрия листов'!P51</f>
        <v>5.33333333</v>
      </c>
      <c r="F51" s="53" t="n">
        <f aca="false">RADIANS(E51)</f>
        <v>0.0930842267148533</v>
      </c>
      <c r="G51" s="52" t="n">
        <f aca="false">'Геометрия листов'!Q51</f>
        <v>55.66666667</v>
      </c>
      <c r="H51" s="53" t="n">
        <f aca="false">RADIANS(G51)</f>
        <v>0.971566617001688</v>
      </c>
      <c r="I51" s="53" t="n">
        <f aca="false">RADIANS(D51)</f>
        <v>0.0719948316447661</v>
      </c>
      <c r="J51" s="53" t="n">
        <f aca="false">(I51-$I$162)*(I51-$I$162)</f>
        <v>0.00587939649304398</v>
      </c>
      <c r="K51" s="53" t="n">
        <f aca="false">$K$165</f>
        <v>52.0832059414633</v>
      </c>
      <c r="L51" s="53" t="n">
        <f aca="false">RADIANS(K51)</f>
        <v>0.909023428672808</v>
      </c>
      <c r="M51" s="53" t="n">
        <f aca="false">1/TAN(L51)+L51-H51</f>
        <v>0.716406425188026</v>
      </c>
      <c r="N51" s="53" t="n">
        <f aca="false">COS(H51)</f>
        <v>0.564006558001973</v>
      </c>
      <c r="O51" s="53" t="n">
        <f aca="false">F51*N51/M51</f>
        <v>0.0732825843932662</v>
      </c>
      <c r="P51" s="53" t="n">
        <f aca="false">O51-I51</f>
        <v>0.00128775274850013</v>
      </c>
      <c r="Q51" s="53" t="n">
        <f aca="false">DEGREES(P51)</f>
        <v>0.073782797545429</v>
      </c>
      <c r="R51" s="54" t="n">
        <f aca="false">Q51*60</f>
        <v>4.42696785272574</v>
      </c>
      <c r="S51" s="53" t="n">
        <f aca="false">P51*P51</f>
        <v>1.65830714126963E-006</v>
      </c>
      <c r="T51" s="55" t="n">
        <f aca="false">(P51-$P$162)*(P51-$P$162)</f>
        <v>1.9995720927818E-006</v>
      </c>
      <c r="V51" s="1"/>
    </row>
    <row r="52" customFormat="false" ht="12.8" hidden="false" customHeight="false" outlineLevel="0" collapsed="false">
      <c r="A52" s="49" t="n">
        <f aca="true">RAND()</f>
        <v>0.308715058353915</v>
      </c>
      <c r="B52" s="50" t="str">
        <f aca="false">'Геометрия листов'!A52</f>
        <v>XI-13nk</v>
      </c>
      <c r="C52" s="51" t="str">
        <f aca="false">'Геометрия листов'!B52</f>
        <v>После 1878</v>
      </c>
      <c r="D52" s="17" t="n">
        <f aca="false">'Геометрия листов'!V52</f>
        <v>4.21</v>
      </c>
      <c r="E52" s="52" t="n">
        <f aca="false">'Геометрия листов'!P52</f>
        <v>5.33333333</v>
      </c>
      <c r="F52" s="53" t="n">
        <f aca="false">RADIANS(E52)</f>
        <v>0.0930842267148533</v>
      </c>
      <c r="G52" s="52" t="n">
        <f aca="false">'Геометрия листов'!Q52</f>
        <v>55.66666667</v>
      </c>
      <c r="H52" s="53" t="n">
        <f aca="false">RADIANS(G52)</f>
        <v>0.971566617001688</v>
      </c>
      <c r="I52" s="53" t="n">
        <f aca="false">RADIANS(D52)</f>
        <v>0.0734783615089613</v>
      </c>
      <c r="J52" s="53" t="n">
        <f aca="false">(I52-$I$162)*(I52-$I$162)</f>
        <v>0.00610910325369324</v>
      </c>
      <c r="K52" s="53" t="n">
        <f aca="false">$K$165</f>
        <v>52.0832059414633</v>
      </c>
      <c r="L52" s="53" t="n">
        <f aca="false">RADIANS(K52)</f>
        <v>0.909023428672808</v>
      </c>
      <c r="M52" s="53" t="n">
        <f aca="false">1/TAN(L52)+L52-H52</f>
        <v>0.716406425188026</v>
      </c>
      <c r="N52" s="53" t="n">
        <f aca="false">COS(H52)</f>
        <v>0.564006558001973</v>
      </c>
      <c r="O52" s="53" t="n">
        <f aca="false">F52*N52/M52</f>
        <v>0.0732825843932662</v>
      </c>
      <c r="P52" s="53" t="n">
        <f aca="false">O52-I52</f>
        <v>-0.000195777115695073</v>
      </c>
      <c r="Q52" s="53" t="n">
        <f aca="false">DEGREES(P52)</f>
        <v>-0.0112172024545721</v>
      </c>
      <c r="R52" s="54" t="n">
        <f aca="false">Q52*60</f>
        <v>-0.673032147274326</v>
      </c>
      <c r="S52" s="53" t="n">
        <f aca="false">P52*P52</f>
        <v>3.83286790298819E-008</v>
      </c>
      <c r="T52" s="55" t="n">
        <f aca="false">(P52-$P$162)*(P52-$P$162)</f>
        <v>4.82574716674638E-009</v>
      </c>
      <c r="V52" s="1"/>
    </row>
    <row r="53" customFormat="false" ht="12.8" hidden="false" customHeight="false" outlineLevel="0" collapsed="false">
      <c r="A53" s="49" t="n">
        <f aca="true">RAND()</f>
        <v>0.806363971526295</v>
      </c>
      <c r="B53" s="50" t="str">
        <f aca="false">'Геометрия листов'!A53</f>
        <v>VTK_Ryad_XII_List_2_1875</v>
      </c>
      <c r="C53" s="51" t="str">
        <f aca="false">'Геометрия листов'!B53</f>
        <v>После 1875</v>
      </c>
      <c r="D53" s="17" t="n">
        <f aca="false">'Геометрия листов'!V53</f>
        <v>-5.625</v>
      </c>
      <c r="E53" s="52" t="n">
        <f aca="false">'Геометрия листов'!P53</f>
        <v>-7.33333333</v>
      </c>
      <c r="F53" s="53" t="n">
        <f aca="false">RADIANS(E53)</f>
        <v>-0.12799081175474</v>
      </c>
      <c r="G53" s="52" t="n">
        <f aca="false">'Геометрия листов'!Q53</f>
        <v>55</v>
      </c>
      <c r="H53" s="53" t="n">
        <f aca="false">RADIANS(G53)</f>
        <v>0.959931088596881</v>
      </c>
      <c r="I53" s="53" t="n">
        <f aca="false">RADIANS(D53)</f>
        <v>-0.098174770424681</v>
      </c>
      <c r="J53" s="53" t="n">
        <f aca="false">(I53-$I$162)*(I53-$I$162)</f>
        <v>0.00874082498545761</v>
      </c>
      <c r="K53" s="53" t="n">
        <f aca="false">$K$165</f>
        <v>52.0832059414633</v>
      </c>
      <c r="L53" s="53" t="n">
        <f aca="false">RADIANS(K53)</f>
        <v>0.909023428672808</v>
      </c>
      <c r="M53" s="53" t="n">
        <f aca="false">1/TAN(L53)+L53-H53</f>
        <v>0.728041953592833</v>
      </c>
      <c r="N53" s="53" t="n">
        <f aca="false">COS(H53)</f>
        <v>0.573576436351046</v>
      </c>
      <c r="O53" s="53" t="n">
        <f aca="false">F53*N53/M53</f>
        <v>-0.100835553953554</v>
      </c>
      <c r="P53" s="53" t="n">
        <f aca="false">O53-I53</f>
        <v>-0.00266078352887349</v>
      </c>
      <c r="Q53" s="53" t="n">
        <f aca="false">DEGREES(P53)</f>
        <v>-0.152451666402376</v>
      </c>
      <c r="R53" s="54" t="n">
        <f aca="false">Q53*60</f>
        <v>-9.14709998414258</v>
      </c>
      <c r="S53" s="53" t="n">
        <f aca="false">P53*P53</f>
        <v>7.07976898752444E-006</v>
      </c>
      <c r="T53" s="55" t="n">
        <f aca="false">(P53-$P$162)*(P53-$P$162)</f>
        <v>6.42355851315115E-006</v>
      </c>
      <c r="V53" s="1"/>
    </row>
    <row r="54" customFormat="false" ht="12.8" hidden="false" customHeight="false" outlineLevel="0" collapsed="false">
      <c r="A54" s="49" t="n">
        <f aca="true">RAND()</f>
        <v>0.315587429098945</v>
      </c>
      <c r="B54" s="50" t="str">
        <f aca="false">'Геометрия листов'!A54</f>
        <v>VTK_Ryad_XII_List_2_1875</v>
      </c>
      <c r="C54" s="51" t="str">
        <f aca="false">'Геометрия листов'!B54</f>
        <v>После 1875</v>
      </c>
      <c r="D54" s="17" t="n">
        <f aca="false">'Геометрия листов'!V54</f>
        <v>-5.975</v>
      </c>
      <c r="E54" s="52" t="n">
        <f aca="false">'Геометрия листов'!P54</f>
        <v>-7.66666667</v>
      </c>
      <c r="F54" s="53" t="n">
        <f aca="false">RADIANS(E54)</f>
        <v>-0.13380857604441</v>
      </c>
      <c r="G54" s="52" t="n">
        <f aca="false">'Геометрия листов'!Q54</f>
        <v>55</v>
      </c>
      <c r="H54" s="53" t="n">
        <f aca="false">RADIANS(G54)</f>
        <v>0.959931088596881</v>
      </c>
      <c r="I54" s="53" t="n">
        <f aca="false">RADIANS(D54)</f>
        <v>-0.104283422806661</v>
      </c>
      <c r="J54" s="53" t="n">
        <f aca="false">(I54-$I$162)*(I54-$I$162)</f>
        <v>0.00992036551028514</v>
      </c>
      <c r="K54" s="53" t="n">
        <f aca="false">$K$165</f>
        <v>52.0832059414633</v>
      </c>
      <c r="L54" s="53" t="n">
        <f aca="false">RADIANS(K54)</f>
        <v>0.909023428672808</v>
      </c>
      <c r="M54" s="53" t="n">
        <f aca="false">1/TAN(L54)+L54-H54</f>
        <v>0.728041953592833</v>
      </c>
      <c r="N54" s="53" t="n">
        <f aca="false">COS(H54)</f>
        <v>0.573576436351046</v>
      </c>
      <c r="O54" s="53" t="n">
        <f aca="false">F54*N54/M54</f>
        <v>-0.105418988317923</v>
      </c>
      <c r="P54" s="53" t="n">
        <f aca="false">O54-I54</f>
        <v>-0.00113556551126186</v>
      </c>
      <c r="Q54" s="53" t="n">
        <f aca="false">DEGREES(P54)</f>
        <v>-0.06506311115592</v>
      </c>
      <c r="R54" s="54" t="n">
        <f aca="false">Q54*60</f>
        <v>-3.9037866693552</v>
      </c>
      <c r="S54" s="53" t="n">
        <f aca="false">P54*P54</f>
        <v>1.2895090303674E-006</v>
      </c>
      <c r="T54" s="55" t="n">
        <f aca="false">(P54-$P$162)*(P54-$P$162)</f>
        <v>1.01859766047575E-006</v>
      </c>
      <c r="V54" s="1"/>
    </row>
    <row r="55" customFormat="false" ht="12.8" hidden="false" customHeight="false" outlineLevel="0" collapsed="false">
      <c r="A55" s="49" t="n">
        <f aca="true">RAND()</f>
        <v>0.401460640294566</v>
      </c>
      <c r="B55" s="50" t="str">
        <f aca="false">'Геометрия листов'!A55</f>
        <v>VTK_Ryad_XII_List_4_1865</v>
      </c>
      <c r="C55" s="51" t="str">
        <f aca="false">'Геометрия листов'!B55</f>
        <v>После 1865</v>
      </c>
      <c r="D55" s="17" t="n">
        <f aca="false">'Геометрия листов'!V55</f>
        <v>-4.245</v>
      </c>
      <c r="E55" s="52" t="n">
        <f aca="false">'Геометрия листов'!P55</f>
        <v>-5.33333333</v>
      </c>
      <c r="F55" s="53" t="n">
        <f aca="false">RADIANS(E55)</f>
        <v>-0.0930842267148533</v>
      </c>
      <c r="G55" s="52" t="n">
        <f aca="false">'Геометрия листов'!Q55</f>
        <v>55.33333333</v>
      </c>
      <c r="H55" s="53" t="n">
        <f aca="false">RADIANS(G55)</f>
        <v>0.965748852712018</v>
      </c>
      <c r="I55" s="53" t="n">
        <f aca="false">RADIANS(D55)</f>
        <v>-0.0740892267471593</v>
      </c>
      <c r="J55" s="53" t="n">
        <f aca="false">(I55-$I$162)*(I55-$I$162)</f>
        <v>0.00481730882985071</v>
      </c>
      <c r="K55" s="53" t="n">
        <f aca="false">$K$165</f>
        <v>52.0832059414633</v>
      </c>
      <c r="L55" s="53" t="n">
        <f aca="false">RADIANS(K55)</f>
        <v>0.909023428672808</v>
      </c>
      <c r="M55" s="53" t="n">
        <f aca="false">1/TAN(L55)+L55-H55</f>
        <v>0.722224189477696</v>
      </c>
      <c r="N55" s="53" t="n">
        <f aca="false">COS(H55)</f>
        <v>0.568801123150701</v>
      </c>
      <c r="O55" s="53" t="n">
        <f aca="false">F55*N55/M55</f>
        <v>-0.0733102178996708</v>
      </c>
      <c r="P55" s="53" t="n">
        <f aca="false">O55-I55</f>
        <v>0.000779008847488508</v>
      </c>
      <c r="Q55" s="53" t="n">
        <f aca="false">DEGREES(P55)</f>
        <v>0.0446339191644419</v>
      </c>
      <c r="R55" s="54" t="n">
        <f aca="false">Q55*60</f>
        <v>2.67803514986651</v>
      </c>
      <c r="S55" s="53" t="n">
        <f aca="false">P55*P55</f>
        <v>6.06854784465373E-007</v>
      </c>
      <c r="T55" s="55" t="n">
        <f aca="false">(P55-$P$162)*(P55-$P$162)</f>
        <v>8.19601342405698E-007</v>
      </c>
      <c r="V55" s="1"/>
    </row>
    <row r="56" customFormat="false" ht="12.8" hidden="false" customHeight="false" outlineLevel="0" collapsed="false">
      <c r="A56" s="49" t="n">
        <f aca="true">RAND()</f>
        <v>0.97433013795857</v>
      </c>
      <c r="B56" s="50" t="str">
        <f aca="false">'Геометрия листов'!A56</f>
        <v>VTK_Ryad_XII_List_4_1865</v>
      </c>
      <c r="C56" s="51" t="str">
        <f aca="false">'Геометрия листов'!B56</f>
        <v>После 1865</v>
      </c>
      <c r="D56" s="17" t="n">
        <f aca="false">'Геометрия листов'!V56</f>
        <v>-3.985</v>
      </c>
      <c r="E56" s="52" t="n">
        <f aca="false">'Геометрия листов'!P56</f>
        <v>-5</v>
      </c>
      <c r="F56" s="53" t="n">
        <f aca="false">RADIANS(E56)</f>
        <v>-0.0872664625997165</v>
      </c>
      <c r="G56" s="52" t="n">
        <f aca="false">'Геометрия листов'!Q56</f>
        <v>55.33333333</v>
      </c>
      <c r="H56" s="53" t="n">
        <f aca="false">RADIANS(G56)</f>
        <v>0.965748852712018</v>
      </c>
      <c r="I56" s="53" t="n">
        <f aca="false">RADIANS(D56)</f>
        <v>-0.069551370691974</v>
      </c>
      <c r="J56" s="53" t="n">
        <f aca="false">(I56-$I$162)*(I56-$I$162)</f>
        <v>0.00420798450891023</v>
      </c>
      <c r="K56" s="53" t="n">
        <f aca="false">$K$165</f>
        <v>52.0832059414633</v>
      </c>
      <c r="L56" s="53" t="n">
        <f aca="false">RADIANS(K56)</f>
        <v>0.909023428672808</v>
      </c>
      <c r="M56" s="53" t="n">
        <f aca="false">1/TAN(L56)+L56-H56</f>
        <v>0.722224189477696</v>
      </c>
      <c r="N56" s="53" t="n">
        <f aca="false">COS(H56)</f>
        <v>0.568801123150701</v>
      </c>
      <c r="O56" s="53" t="n">
        <f aca="false">F56*N56/M56</f>
        <v>-0.0687283293238966</v>
      </c>
      <c r="P56" s="53" t="n">
        <f aca="false">O56-I56</f>
        <v>0.000823041368077412</v>
      </c>
      <c r="Q56" s="53" t="n">
        <f aca="false">DEGREES(P56)</f>
        <v>0.0471567967555091</v>
      </c>
      <c r="R56" s="54" t="n">
        <f aca="false">Q56*60</f>
        <v>2.82940780533054</v>
      </c>
      <c r="S56" s="53" t="n">
        <f aca="false">P56*P56</f>
        <v>6.77397093566739E-007</v>
      </c>
      <c r="T56" s="55" t="n">
        <f aca="false">(P56-$P$162)*(P56-$P$162)</f>
        <v>9.0126710438729E-007</v>
      </c>
      <c r="V56" s="1"/>
    </row>
    <row r="57" customFormat="false" ht="12.8" hidden="false" customHeight="false" outlineLevel="0" collapsed="false">
      <c r="A57" s="49" t="n">
        <f aca="true">RAND()</f>
        <v>0.842735061433807</v>
      </c>
      <c r="B57" s="50" t="str">
        <f aca="false">'Геометрия листов'!A57</f>
        <v>VTK_Ryad_XII_List_4_1865</v>
      </c>
      <c r="C57" s="51" t="str">
        <f aca="false">'Геометрия листов'!B57</f>
        <v>После 1865</v>
      </c>
      <c r="D57" s="17" t="n">
        <f aca="false">'Геометрия листов'!V57</f>
        <v>-4.165</v>
      </c>
      <c r="E57" s="52" t="n">
        <f aca="false">'Геометрия листов'!P57</f>
        <v>-5.33333333</v>
      </c>
      <c r="F57" s="53" t="n">
        <f aca="false">RADIANS(E57)</f>
        <v>-0.0930842267148533</v>
      </c>
      <c r="G57" s="52" t="n">
        <f aca="false">'Геометрия листов'!Q57</f>
        <v>55</v>
      </c>
      <c r="H57" s="53" t="n">
        <f aca="false">RADIANS(G57)</f>
        <v>0.959931088596881</v>
      </c>
      <c r="I57" s="53" t="n">
        <f aca="false">RADIANS(D57)</f>
        <v>-0.0726929633455638</v>
      </c>
      <c r="J57" s="53" t="n">
        <f aca="false">(I57-$I$162)*(I57-$I$162)</f>
        <v>0.00462543793256256</v>
      </c>
      <c r="K57" s="53" t="n">
        <f aca="false">$K$165</f>
        <v>52.0832059414633</v>
      </c>
      <c r="L57" s="53" t="n">
        <f aca="false">RADIANS(K57)</f>
        <v>0.909023428672808</v>
      </c>
      <c r="M57" s="53" t="n">
        <f aca="false">1/TAN(L57)+L57-H57</f>
        <v>0.728041953592833</v>
      </c>
      <c r="N57" s="53" t="n">
        <f aca="false">COS(H57)</f>
        <v>0.573576436351046</v>
      </c>
      <c r="O57" s="53" t="n">
        <f aca="false">F57*N57/M57</f>
        <v>-0.0733349483173575</v>
      </c>
      <c r="P57" s="53" t="n">
        <f aca="false">O57-I57</f>
        <v>-0.000641984971793658</v>
      </c>
      <c r="Q57" s="53" t="n">
        <f aca="false">DEGREES(P57)</f>
        <v>-0.0367830293946018</v>
      </c>
      <c r="R57" s="54" t="n">
        <f aca="false">Q57*60</f>
        <v>-2.20698176367611</v>
      </c>
      <c r="S57" s="53" t="n">
        <f aca="false">P57*P57</f>
        <v>4.12144704008903E-007</v>
      </c>
      <c r="T57" s="55" t="n">
        <f aca="false">(P57-$P$162)*(P57-$P$162)</f>
        <v>2.65921173921602E-007</v>
      </c>
      <c r="V57" s="1"/>
    </row>
    <row r="58" customFormat="false" ht="12.8" hidden="false" customHeight="false" outlineLevel="0" collapsed="false">
      <c r="A58" s="49" t="n">
        <f aca="true">RAND()</f>
        <v>0.205810272934673</v>
      </c>
      <c r="B58" s="50" t="str">
        <f aca="false">'Геометрия листов'!A58</f>
        <v>VTK_Ryad_XII_List_4_1865</v>
      </c>
      <c r="C58" s="51" t="str">
        <f aca="false">'Геометрия листов'!B58</f>
        <v>После 1865</v>
      </c>
      <c r="D58" s="17" t="n">
        <f aca="false">'Геометрия листов'!V58</f>
        <v>-4.065</v>
      </c>
      <c r="E58" s="52" t="n">
        <f aca="false">'Геометрия листов'!P58</f>
        <v>-5</v>
      </c>
      <c r="F58" s="53" t="n">
        <f aca="false">RADIANS(E58)</f>
        <v>-0.0872664625997165</v>
      </c>
      <c r="G58" s="52" t="n">
        <f aca="false">'Геометрия листов'!Q58</f>
        <v>55</v>
      </c>
      <c r="H58" s="53" t="n">
        <f aca="false">RADIANS(G58)</f>
        <v>0.959931088596881</v>
      </c>
      <c r="I58" s="53" t="n">
        <f aca="false">RADIANS(D58)</f>
        <v>-0.0709476340935695</v>
      </c>
      <c r="J58" s="53" t="n">
        <f aca="false">(I58-$I$162)*(I58-$I$162)</f>
        <v>0.00439108242450853</v>
      </c>
      <c r="K58" s="53" t="n">
        <f aca="false">$K$165</f>
        <v>52.0832059414633</v>
      </c>
      <c r="L58" s="53" t="n">
        <f aca="false">RADIANS(K58)</f>
        <v>0.909023428672808</v>
      </c>
      <c r="M58" s="53" t="n">
        <f aca="false">1/TAN(L58)+L58-H58</f>
        <v>0.728041953592833</v>
      </c>
      <c r="N58" s="53" t="n">
        <f aca="false">COS(H58)</f>
        <v>0.573576436351046</v>
      </c>
      <c r="O58" s="53" t="n">
        <f aca="false">F58*N58/M58</f>
        <v>-0.0687515140904923</v>
      </c>
      <c r="P58" s="53" t="n">
        <f aca="false">O58-I58</f>
        <v>0.00219612000307717</v>
      </c>
      <c r="Q58" s="53" t="n">
        <f aca="false">DEGREES(P58)</f>
        <v>0.125828407480579</v>
      </c>
      <c r="R58" s="54" t="n">
        <f aca="false">Q58*60</f>
        <v>7.54970444883477</v>
      </c>
      <c r="S58" s="53" t="n">
        <f aca="false">P58*P58</f>
        <v>4.82294306791568E-006</v>
      </c>
      <c r="T58" s="55" t="n">
        <f aca="false">(P58-$P$162)*(P58-$P$162)</f>
        <v>5.39367887912635E-006</v>
      </c>
      <c r="V58" s="1"/>
    </row>
    <row r="59" customFormat="false" ht="12.8" hidden="false" customHeight="false" outlineLevel="0" collapsed="false">
      <c r="A59" s="49" t="n">
        <f aca="true">RAND()</f>
        <v>0.27392732222884</v>
      </c>
      <c r="B59" s="50" t="str">
        <f aca="false">'Геометрия листов'!A59</f>
        <v>VTK_Ryad_XII_List_6_1897</v>
      </c>
      <c r="C59" s="51" t="str">
        <f aca="false">'Геометрия листов'!B59</f>
        <v>После 1897</v>
      </c>
      <c r="D59" s="17" t="n">
        <f aca="false">'Геометрия листов'!V59</f>
        <v>-2.275</v>
      </c>
      <c r="E59" s="52" t="n">
        <f aca="false">'Геометрия листов'!P59</f>
        <v>-3</v>
      </c>
      <c r="F59" s="53" t="n">
        <f aca="false">RADIANS(E59)</f>
        <v>-0.0523598775598299</v>
      </c>
      <c r="G59" s="52" t="n">
        <f aca="false">'Геометрия листов'!Q59</f>
        <v>55.33333333</v>
      </c>
      <c r="H59" s="53" t="n">
        <f aca="false">RADIANS(G59)</f>
        <v>0.965748852712018</v>
      </c>
      <c r="I59" s="53" t="n">
        <f aca="false">RADIANS(D59)</f>
        <v>-0.039706240482871</v>
      </c>
      <c r="J59" s="53" t="n">
        <f aca="false">(I59-$I$162)*(I59-$I$162)</f>
        <v>0.0012266700232218</v>
      </c>
      <c r="K59" s="53" t="n">
        <f aca="false">$K$165</f>
        <v>52.0832059414633</v>
      </c>
      <c r="L59" s="53" t="n">
        <f aca="false">RADIANS(K59)</f>
        <v>0.909023428672808</v>
      </c>
      <c r="M59" s="53" t="n">
        <f aca="false">1/TAN(L59)+L59-H59</f>
        <v>0.722224189477696</v>
      </c>
      <c r="N59" s="53" t="n">
        <f aca="false">COS(H59)</f>
        <v>0.568801123150701</v>
      </c>
      <c r="O59" s="53" t="n">
        <f aca="false">F59*N59/M59</f>
        <v>-0.0412369975943379</v>
      </c>
      <c r="P59" s="53" t="n">
        <f aca="false">O59-I59</f>
        <v>-0.00153075711146695</v>
      </c>
      <c r="Q59" s="53" t="n">
        <f aca="false">DEGREES(P59)</f>
        <v>-0.087705921946693</v>
      </c>
      <c r="R59" s="54" t="n">
        <f aca="false">Q59*60</f>
        <v>-5.26235531680158</v>
      </c>
      <c r="S59" s="53" t="n">
        <f aca="false">P59*P59</f>
        <v>2.34321733430663E-006</v>
      </c>
      <c r="T59" s="55" t="n">
        <f aca="false">(P59-$P$162)*(P59-$P$162)</f>
        <v>1.97247304354763E-006</v>
      </c>
      <c r="V59" s="1"/>
    </row>
    <row r="60" customFormat="false" ht="12.8" hidden="false" customHeight="false" outlineLevel="0" collapsed="false">
      <c r="A60" s="49" t="n">
        <f aca="true">RAND()</f>
        <v>0.86567112455943</v>
      </c>
      <c r="B60" s="50" t="str">
        <f aca="false">'Геометрия листов'!A60</f>
        <v>VTK_Ryad_XII_List_6_1897</v>
      </c>
      <c r="C60" s="51" t="str">
        <f aca="false">'Геометрия листов'!B60</f>
        <v>После 1897</v>
      </c>
      <c r="D60" s="17" t="n">
        <f aca="false">'Геометрия листов'!V60</f>
        <v>-2.035</v>
      </c>
      <c r="E60" s="52" t="n">
        <f aca="false">'Геометрия листов'!P60</f>
        <v>-2.66666667</v>
      </c>
      <c r="F60" s="53" t="n">
        <f aca="false">RADIANS(E60)</f>
        <v>-0.0465421134446931</v>
      </c>
      <c r="G60" s="52" t="n">
        <f aca="false">'Геометрия листов'!Q60</f>
        <v>55.33333333</v>
      </c>
      <c r="H60" s="53" t="n">
        <f aca="false">RADIANS(G60)</f>
        <v>0.965748852712018</v>
      </c>
      <c r="I60" s="53" t="n">
        <f aca="false">RADIANS(D60)</f>
        <v>-0.0355174502780846</v>
      </c>
      <c r="J60" s="53" t="n">
        <f aca="false">(I60-$I$162)*(I60-$I$162)</f>
        <v>0.000950800872427457</v>
      </c>
      <c r="K60" s="53" t="n">
        <f aca="false">$K$165</f>
        <v>52.0832059414633</v>
      </c>
      <c r="L60" s="53" t="n">
        <f aca="false">RADIANS(K60)</f>
        <v>0.909023428672808</v>
      </c>
      <c r="M60" s="53" t="n">
        <f aca="false">1/TAN(L60)+L60-H60</f>
        <v>0.722224189477696</v>
      </c>
      <c r="N60" s="53" t="n">
        <f aca="false">COS(H60)</f>
        <v>0.568801123150701</v>
      </c>
      <c r="O60" s="53" t="n">
        <f aca="false">F60*N60/M60</f>
        <v>-0.0366551090185637</v>
      </c>
      <c r="P60" s="53" t="n">
        <f aca="false">O60-I60</f>
        <v>-0.00113765874047911</v>
      </c>
      <c r="Q60" s="53" t="n">
        <f aca="false">DEGREES(P60)</f>
        <v>-0.0651830443556219</v>
      </c>
      <c r="R60" s="54" t="n">
        <f aca="false">Q60*60</f>
        <v>-3.91098266133732</v>
      </c>
      <c r="S60" s="53" t="n">
        <f aca="false">P60*P60</f>
        <v>1.29426740978851E-006</v>
      </c>
      <c r="T60" s="55" t="n">
        <f aca="false">(P60-$P$162)*(P60-$P$162)</f>
        <v>1.022827250351E-006</v>
      </c>
      <c r="V60" s="1"/>
    </row>
    <row r="61" customFormat="false" ht="12.8" hidden="false" customHeight="false" outlineLevel="0" collapsed="false">
      <c r="A61" s="49" t="n">
        <f aca="true">RAND()</f>
        <v>0.476493721056148</v>
      </c>
      <c r="B61" s="50" t="str">
        <f aca="false">'Геометрия листов'!A61</f>
        <v>XII-13nk</v>
      </c>
      <c r="C61" s="51"/>
      <c r="D61" s="17" t="n">
        <f aca="false">'Геометрия листов'!V61</f>
        <v>4.01</v>
      </c>
      <c r="E61" s="52" t="n">
        <f aca="false">'Геометрия листов'!P61</f>
        <v>5</v>
      </c>
      <c r="F61" s="53" t="n">
        <f aca="false">RADIANS(E61)</f>
        <v>0.0872664625997165</v>
      </c>
      <c r="G61" s="52" t="n">
        <f aca="false">'Геометрия листов'!Q61</f>
        <v>55.33333333</v>
      </c>
      <c r="H61" s="53" t="n">
        <f aca="false">RADIANS(G61)</f>
        <v>0.965748852712018</v>
      </c>
      <c r="I61" s="53" t="n">
        <f aca="false">RADIANS(D61)</f>
        <v>0.0699877030049726</v>
      </c>
      <c r="J61" s="53" t="n">
        <f aca="false">(I61-$I$162)*(I61-$I$162)</f>
        <v>0.00557562295870303</v>
      </c>
      <c r="K61" s="53" t="n">
        <f aca="false">$K$165</f>
        <v>52.0832059414633</v>
      </c>
      <c r="L61" s="53" t="n">
        <f aca="false">RADIANS(K61)</f>
        <v>0.909023428672808</v>
      </c>
      <c r="M61" s="53" t="n">
        <f aca="false">1/TAN(L61)+L61-H61</f>
        <v>0.722224189477696</v>
      </c>
      <c r="N61" s="53" t="n">
        <f aca="false">COS(H61)</f>
        <v>0.568801123150701</v>
      </c>
      <c r="O61" s="53" t="n">
        <f aca="false">F61*N61/M61</f>
        <v>0.0687283293238966</v>
      </c>
      <c r="P61" s="53" t="n">
        <f aca="false">O61-I61</f>
        <v>-0.00125937368107602</v>
      </c>
      <c r="Q61" s="53" t="n">
        <f aca="false">DEGREES(P61)</f>
        <v>-0.0721567967555107</v>
      </c>
      <c r="R61" s="54" t="n">
        <f aca="false">Q61*60</f>
        <v>-4.32940780533064</v>
      </c>
      <c r="S61" s="53" t="n">
        <f aca="false">P61*P61</f>
        <v>1.58602206858697E-006</v>
      </c>
      <c r="T61" s="55" t="n">
        <f aca="false">(P61-$P$162)*(P61-$P$162)</f>
        <v>1.28383439825428E-006</v>
      </c>
      <c r="V61" s="1"/>
    </row>
    <row r="62" customFormat="false" ht="12.8" hidden="false" customHeight="false" outlineLevel="0" collapsed="false">
      <c r="A62" s="49" t="n">
        <f aca="true">RAND()</f>
        <v>0.097102042231145</v>
      </c>
      <c r="B62" s="50" t="str">
        <f aca="false">'Геометрия листов'!A62</f>
        <v>XII-13nk</v>
      </c>
      <c r="C62" s="51"/>
      <c r="D62" s="17" t="n">
        <f aca="false">'Геометрия листов'!V62</f>
        <v>4.18</v>
      </c>
      <c r="E62" s="52" t="n">
        <f aca="false">'Геометрия листов'!P62</f>
        <v>5.33333333</v>
      </c>
      <c r="F62" s="53" t="n">
        <f aca="false">RADIANS(E62)</f>
        <v>0.0930842267148533</v>
      </c>
      <c r="G62" s="52" t="n">
        <f aca="false">'Геометрия листов'!Q62</f>
        <v>55.33333333</v>
      </c>
      <c r="H62" s="53" t="n">
        <f aca="false">RADIANS(G62)</f>
        <v>0.965748852712018</v>
      </c>
      <c r="I62" s="53" t="n">
        <f aca="false">RADIANS(D62)</f>
        <v>0.072954762733363</v>
      </c>
      <c r="J62" s="53" t="n">
        <f aca="false">(I62-$I$162)*(I62-$I$162)</f>
        <v>0.00602752766060379</v>
      </c>
      <c r="K62" s="53" t="n">
        <f aca="false">$K$165</f>
        <v>52.0832059414633</v>
      </c>
      <c r="L62" s="53" t="n">
        <f aca="false">RADIANS(K62)</f>
        <v>0.909023428672808</v>
      </c>
      <c r="M62" s="53" t="n">
        <f aca="false">1/TAN(L62)+L62-H62</f>
        <v>0.722224189477696</v>
      </c>
      <c r="N62" s="53" t="n">
        <f aca="false">COS(H62)</f>
        <v>0.568801123150701</v>
      </c>
      <c r="O62" s="53" t="n">
        <f aca="false">F62*N62/M62</f>
        <v>0.0733102178996708</v>
      </c>
      <c r="P62" s="53" t="n">
        <f aca="false">O62-I62</f>
        <v>0.000355455166307792</v>
      </c>
      <c r="Q62" s="53" t="n">
        <f aca="false">DEGREES(P62)</f>
        <v>0.0203660808355572</v>
      </c>
      <c r="R62" s="54" t="n">
        <f aca="false">Q62*60</f>
        <v>1.22196485013343</v>
      </c>
      <c r="S62" s="53" t="n">
        <f aca="false">P62*P62</f>
        <v>1.263483752549E-007</v>
      </c>
      <c r="T62" s="55" t="n">
        <f aca="false">(P62-$P$162)*(P62-$P$162)</f>
        <v>2.32097210788048E-007</v>
      </c>
      <c r="V62" s="1"/>
    </row>
    <row r="63" customFormat="false" ht="12.8" hidden="false" customHeight="false" outlineLevel="0" collapsed="false">
      <c r="A63" s="49" t="n">
        <f aca="true">RAND()</f>
        <v>0.091096611278839</v>
      </c>
      <c r="B63" s="50" t="str">
        <f aca="false">'Геометрия листов'!A63</f>
        <v>XII-13nk</v>
      </c>
      <c r="C63" s="51"/>
      <c r="D63" s="17" t="n">
        <f aca="false">'Геометрия листов'!V63</f>
        <v>4.03</v>
      </c>
      <c r="E63" s="52" t="n">
        <f aca="false">'Геометрия листов'!P63</f>
        <v>5</v>
      </c>
      <c r="F63" s="53" t="n">
        <f aca="false">RADIANS(E63)</f>
        <v>0.0872664625997165</v>
      </c>
      <c r="G63" s="52" t="n">
        <f aca="false">'Геометрия листов'!Q63</f>
        <v>55</v>
      </c>
      <c r="H63" s="53" t="n">
        <f aca="false">RADIANS(G63)</f>
        <v>0.959931088596881</v>
      </c>
      <c r="I63" s="53" t="n">
        <f aca="false">RADIANS(D63)</f>
        <v>0.0703367688553715</v>
      </c>
      <c r="J63" s="53" t="n">
        <f aca="false">(I63-$I$162)*(I63-$I$162)</f>
        <v>0.00562787436549081</v>
      </c>
      <c r="K63" s="53" t="n">
        <f aca="false">$K$165</f>
        <v>52.0832059414633</v>
      </c>
      <c r="L63" s="53" t="n">
        <f aca="false">RADIANS(K63)</f>
        <v>0.909023428672808</v>
      </c>
      <c r="M63" s="53" t="n">
        <f aca="false">1/TAN(L63)+L63-H63</f>
        <v>0.728041953592833</v>
      </c>
      <c r="N63" s="53" t="n">
        <f aca="false">COS(H63)</f>
        <v>0.573576436351046</v>
      </c>
      <c r="O63" s="53" t="n">
        <f aca="false">F63*N63/M63</f>
        <v>0.0687515140904923</v>
      </c>
      <c r="P63" s="53" t="n">
        <f aca="false">O63-I63</f>
        <v>-0.00158525476487918</v>
      </c>
      <c r="Q63" s="53" t="n">
        <f aca="false">DEGREES(P63)</f>
        <v>-0.0908284074805808</v>
      </c>
      <c r="R63" s="54" t="n">
        <f aca="false">Q63*60</f>
        <v>-5.44970444883485</v>
      </c>
      <c r="S63" s="53" t="n">
        <f aca="false">P63*P63</f>
        <v>2.51303266957215E-006</v>
      </c>
      <c r="T63" s="55" t="n">
        <f aca="false">(P63-$P$162)*(P63-$P$162)</f>
        <v>2.12852123417309E-006</v>
      </c>
      <c r="V63" s="1"/>
    </row>
    <row r="64" customFormat="false" ht="12.8" hidden="false" customHeight="false" outlineLevel="0" collapsed="false">
      <c r="A64" s="49" t="n">
        <f aca="true">RAND()</f>
        <v>0.783041953129054</v>
      </c>
      <c r="B64" s="50" t="str">
        <f aca="false">'Геометрия листов'!A64</f>
        <v>XII-13nk</v>
      </c>
      <c r="C64" s="51"/>
      <c r="D64" s="17" t="n">
        <f aca="false">'Геометрия листов'!V64</f>
        <v>4.21</v>
      </c>
      <c r="E64" s="52" t="n">
        <f aca="false">'Геометрия листов'!P64</f>
        <v>5.33333333</v>
      </c>
      <c r="F64" s="53" t="n">
        <f aca="false">RADIANS(E64)</f>
        <v>0.0930842267148533</v>
      </c>
      <c r="G64" s="52" t="n">
        <f aca="false">'Геометрия листов'!Q64</f>
        <v>55</v>
      </c>
      <c r="H64" s="53" t="n">
        <f aca="false">RADIANS(G64)</f>
        <v>0.959931088596881</v>
      </c>
      <c r="I64" s="53" t="n">
        <f aca="false">RADIANS(D64)</f>
        <v>0.0734783615089613</v>
      </c>
      <c r="J64" s="53" t="n">
        <f aca="false">(I64-$I$162)*(I64-$I$162)</f>
        <v>0.00610910325369324</v>
      </c>
      <c r="K64" s="53" t="n">
        <f aca="false">$K$165</f>
        <v>52.0832059414633</v>
      </c>
      <c r="L64" s="53" t="n">
        <f aca="false">RADIANS(K64)</f>
        <v>0.909023428672808</v>
      </c>
      <c r="M64" s="53" t="n">
        <f aca="false">1/TAN(L64)+L64-H64</f>
        <v>0.728041953592833</v>
      </c>
      <c r="N64" s="53" t="n">
        <f aca="false">COS(H64)</f>
        <v>0.573576436351046</v>
      </c>
      <c r="O64" s="53" t="n">
        <f aca="false">F64*N64/M64</f>
        <v>0.0733349483173575</v>
      </c>
      <c r="P64" s="53" t="n">
        <f aca="false">O64-I64</f>
        <v>-0.000143413191603839</v>
      </c>
      <c r="Q64" s="53" t="n">
        <f aca="false">DEGREES(P64)</f>
        <v>-0.00821697060540098</v>
      </c>
      <c r="R64" s="54" t="n">
        <f aca="false">Q64*60</f>
        <v>-0.493018236324059</v>
      </c>
      <c r="S64" s="53" t="n">
        <f aca="false">P64*P64</f>
        <v>2.05673435259994E-008</v>
      </c>
      <c r="T64" s="55" t="n">
        <f aca="false">(P64-$P$162)*(P64-$P$162)</f>
        <v>2.92535659911091E-010</v>
      </c>
      <c r="V64" s="1"/>
    </row>
    <row r="65" customFormat="false" ht="12.8" hidden="false" customHeight="false" outlineLevel="0" collapsed="false">
      <c r="A65" s="49" t="n">
        <f aca="true">RAND()</f>
        <v>0.707760271954831</v>
      </c>
      <c r="B65" s="50" t="str">
        <f aca="false">'Геометрия листов'!A65</f>
        <v>XII-14nk</v>
      </c>
      <c r="C65" s="51"/>
      <c r="D65" s="17" t="n">
        <f aca="false">'Геометрия листов'!V65</f>
        <v>5.01</v>
      </c>
      <c r="E65" s="52" t="n">
        <f aca="false">'Геометрия листов'!P65</f>
        <v>6.33333333</v>
      </c>
      <c r="F65" s="53" t="n">
        <f aca="false">RADIANS(E65)</f>
        <v>0.110537519234797</v>
      </c>
      <c r="G65" s="52" t="n">
        <f aca="false">'Геометрия листов'!Q65</f>
        <v>55.33333333</v>
      </c>
      <c r="H65" s="53" t="n">
        <f aca="false">RADIANS(G65)</f>
        <v>0.965748852712018</v>
      </c>
      <c r="I65" s="53" t="n">
        <f aca="false">RADIANS(D65)</f>
        <v>0.0874409955249159</v>
      </c>
      <c r="J65" s="53" t="n">
        <f aca="false">(I65-$I$162)*(I65-$I$162)</f>
        <v>0.00848671836948344</v>
      </c>
      <c r="K65" s="53" t="n">
        <f aca="false">$K$165</f>
        <v>52.0832059414633</v>
      </c>
      <c r="L65" s="53" t="n">
        <f aca="false">RADIANS(K65)</f>
        <v>0.909023428672808</v>
      </c>
      <c r="M65" s="53" t="n">
        <f aca="false">1/TAN(L65)+L65-H65</f>
        <v>0.722224189477696</v>
      </c>
      <c r="N65" s="53" t="n">
        <f aca="false">COS(H65)</f>
        <v>0.568801123150701</v>
      </c>
      <c r="O65" s="53" t="n">
        <f aca="false">F65*N65/M65</f>
        <v>0.0870558837644504</v>
      </c>
      <c r="P65" s="53" t="n">
        <f aca="false">O65-I65</f>
        <v>-0.000385111760465476</v>
      </c>
      <c r="Q65" s="53" t="n">
        <f aca="false">DEGREES(P65)</f>
        <v>-0.0220652785155249</v>
      </c>
      <c r="R65" s="54" t="n">
        <f aca="false">Q65*60</f>
        <v>-1.32391671093149</v>
      </c>
      <c r="S65" s="53" t="n">
        <f aca="false">P65*P65</f>
        <v>1.48311068048818E-007</v>
      </c>
      <c r="T65" s="55" t="n">
        <f aca="false">(P65-$P$162)*(P65-$P$162)</f>
        <v>6.69786008438295E-008</v>
      </c>
      <c r="V65" s="1"/>
    </row>
    <row r="66" customFormat="false" ht="12.8" hidden="false" customHeight="false" outlineLevel="0" collapsed="false">
      <c r="A66" s="49" t="n">
        <f aca="true">RAND()</f>
        <v>0.185172548585877</v>
      </c>
      <c r="B66" s="50" t="str">
        <f aca="false">'Геометрия листов'!A66</f>
        <v>XII-14nk</v>
      </c>
      <c r="C66" s="51"/>
      <c r="D66" s="17" t="n">
        <f aca="false">'Геометрия листов'!V66</f>
        <v>5.02</v>
      </c>
      <c r="E66" s="52" t="n">
        <f aca="false">'Геометрия листов'!P66</f>
        <v>6.33333333</v>
      </c>
      <c r="F66" s="53" t="n">
        <f aca="false">RADIANS(E66)</f>
        <v>0.110537519234797</v>
      </c>
      <c r="G66" s="52" t="n">
        <f aca="false">'Геометрия листов'!Q66</f>
        <v>55</v>
      </c>
      <c r="H66" s="53" t="n">
        <f aca="false">RADIANS(G66)</f>
        <v>0.959931088596881</v>
      </c>
      <c r="I66" s="53" t="n">
        <f aca="false">RADIANS(D66)</f>
        <v>0.0876155284501154</v>
      </c>
      <c r="J66" s="53" t="n">
        <f aca="false">(I66-$I$162)*(I66-$I$162)</f>
        <v>0.00851890595953109</v>
      </c>
      <c r="K66" s="53" t="n">
        <f aca="false">$K$165</f>
        <v>52.0832059414633</v>
      </c>
      <c r="L66" s="53" t="n">
        <f aca="false">RADIANS(K66)</f>
        <v>0.909023428672808</v>
      </c>
      <c r="M66" s="53" t="n">
        <f aca="false">1/TAN(L66)+L66-H66</f>
        <v>0.728041953592833</v>
      </c>
      <c r="N66" s="53" t="n">
        <f aca="false">COS(H66)</f>
        <v>0.573576436351046</v>
      </c>
      <c r="O66" s="53" t="n">
        <f aca="false">F66*N66/M66</f>
        <v>0.0870852511354563</v>
      </c>
      <c r="P66" s="53" t="n">
        <f aca="false">O66-I66</f>
        <v>-0.000530277314659156</v>
      </c>
      <c r="Q66" s="53" t="n">
        <f aca="false">DEGREES(P66)</f>
        <v>-0.0303826521015004</v>
      </c>
      <c r="R66" s="54" t="n">
        <f aca="false">Q66*60</f>
        <v>-1.82295912609002</v>
      </c>
      <c r="S66" s="53" t="n">
        <f aca="false">P66*P66</f>
        <v>2.81194030442125E-007</v>
      </c>
      <c r="T66" s="55" t="n">
        <f aca="false">(P66-$P$162)*(P66-$P$162)</f>
        <v>1.63189980954106E-007</v>
      </c>
      <c r="V66" s="1"/>
    </row>
    <row r="67" customFormat="false" ht="12.8" hidden="false" customHeight="false" outlineLevel="0" collapsed="false">
      <c r="A67" s="49" t="n">
        <f aca="true">RAND()</f>
        <v>0.298760468418662</v>
      </c>
      <c r="B67" s="50" t="str">
        <f aca="false">'Геометрия листов'!A67</f>
        <v>VTK_Ryad_XIII_List_3_1899</v>
      </c>
      <c r="C67" s="51" t="str">
        <f aca="false">'Геометрия листов'!B67</f>
        <v>После 1899</v>
      </c>
      <c r="D67" s="17" t="n">
        <f aca="false">'Геометрия листов'!V67</f>
        <v>-4.995</v>
      </c>
      <c r="E67" s="52" t="n">
        <f aca="false">'Геометрия листов'!P67</f>
        <v>-6.33333333</v>
      </c>
      <c r="F67" s="53" t="n">
        <f aca="false">RADIANS(E67)</f>
        <v>-0.110537519234797</v>
      </c>
      <c r="G67" s="52" t="n">
        <f aca="false">'Геометрия листов'!Q67</f>
        <v>54.66666667</v>
      </c>
      <c r="H67" s="53" t="n">
        <f aca="false">RADIANS(G67)</f>
        <v>0.954113324481745</v>
      </c>
      <c r="I67" s="53" t="n">
        <f aca="false">RADIANS(D67)</f>
        <v>-0.0871791961371168</v>
      </c>
      <c r="J67" s="53" t="n">
        <f aca="false">(I67-$I$162)*(I67-$I$162)</f>
        <v>0.00680572283574437</v>
      </c>
      <c r="K67" s="53" t="n">
        <f aca="false">$K$165</f>
        <v>52.0832059414633</v>
      </c>
      <c r="L67" s="53" t="n">
        <f aca="false">RADIANS(K67)</f>
        <v>0.909023428672808</v>
      </c>
      <c r="M67" s="53" t="n">
        <f aca="false">1/TAN(L67)+L67-H67</f>
        <v>0.733859717707969</v>
      </c>
      <c r="N67" s="53" t="n">
        <f aca="false">COS(H67)</f>
        <v>0.578332336120525</v>
      </c>
      <c r="O67" s="53" t="n">
        <f aca="false">F67*N67/M67</f>
        <v>-0.0871112287341363</v>
      </c>
      <c r="P67" s="53" t="n">
        <f aca="false">O67-I67</f>
        <v>6.79674029804844E-005</v>
      </c>
      <c r="Q67" s="53" t="n">
        <f aca="false">DEGREES(P67)</f>
        <v>0.00389424533524665</v>
      </c>
      <c r="R67" s="54" t="n">
        <f aca="false">Q67*60</f>
        <v>0.233654720114799</v>
      </c>
      <c r="S67" s="53" t="n">
        <f aca="false">P67*P67</f>
        <v>4.61956786791156E-009</v>
      </c>
      <c r="T67" s="55" t="n">
        <f aca="false">(P67-$P$162)*(P67-$P$162)</f>
        <v>3.77435219215606E-008</v>
      </c>
      <c r="V67" s="1"/>
    </row>
    <row r="68" customFormat="false" ht="12.8" hidden="false" customHeight="false" outlineLevel="0" collapsed="false">
      <c r="A68" s="49" t="n">
        <f aca="true">RAND()</f>
        <v>0.986594131966983</v>
      </c>
      <c r="B68" s="50" t="str">
        <f aca="false">'Геометрия листов'!A68</f>
        <v>VTK_Ryad_XIII_List_6_1866</v>
      </c>
      <c r="C68" s="51" t="str">
        <f aca="false">'Геометрия листов'!B68</f>
        <v>После 1866</v>
      </c>
      <c r="D68" s="17" t="n">
        <f aca="false">'Геометрия листов'!V68</f>
        <v>-2.195</v>
      </c>
      <c r="E68" s="52" t="n">
        <f aca="false">'Геометрия листов'!P68</f>
        <v>-3</v>
      </c>
      <c r="F68" s="53" t="n">
        <f aca="false">RADIANS(E68)</f>
        <v>-0.0523598775598299</v>
      </c>
      <c r="G68" s="52" t="n">
        <f aca="false">'Геометрия листов'!Q68</f>
        <v>55</v>
      </c>
      <c r="H68" s="53" t="n">
        <f aca="false">RADIANS(G68)</f>
        <v>0.959931088596881</v>
      </c>
      <c r="I68" s="53" t="n">
        <f aca="false">RADIANS(D68)</f>
        <v>-0.0383099770812755</v>
      </c>
      <c r="J68" s="53" t="n">
        <f aca="false">(I68-$I$162)*(I68-$I$162)</f>
        <v>0.00113081453665041</v>
      </c>
      <c r="K68" s="53" t="n">
        <f aca="false">$K$165</f>
        <v>52.0832059414633</v>
      </c>
      <c r="L68" s="53" t="n">
        <f aca="false">RADIANS(K68)</f>
        <v>0.909023428672808</v>
      </c>
      <c r="M68" s="53" t="n">
        <f aca="false">1/TAN(L68)+L68-H68</f>
        <v>0.728041953592833</v>
      </c>
      <c r="N68" s="53" t="n">
        <f aca="false">COS(H68)</f>
        <v>0.573576436351046</v>
      </c>
      <c r="O68" s="53" t="n">
        <f aca="false">F68*N68/M68</f>
        <v>-0.0412509084542954</v>
      </c>
      <c r="P68" s="53" t="n">
        <f aca="false">O68-I68</f>
        <v>-0.00294093137301989</v>
      </c>
      <c r="Q68" s="53" t="n">
        <f aca="false">DEGREES(P68)</f>
        <v>-0.168502955511654</v>
      </c>
      <c r="R68" s="54" t="n">
        <f aca="false">Q68*60</f>
        <v>-10.1101773306992</v>
      </c>
      <c r="S68" s="53" t="n">
        <f aca="false">P68*P68</f>
        <v>8.64907734081264E-006</v>
      </c>
      <c r="T68" s="55" t="n">
        <f aca="false">(P68-$P$162)*(P68-$P$162)</f>
        <v>7.92209618826371E-006</v>
      </c>
      <c r="V68" s="1"/>
    </row>
    <row r="69" customFormat="false" ht="12.8" hidden="false" customHeight="false" outlineLevel="0" collapsed="false">
      <c r="A69" s="49" t="n">
        <f aca="true">RAND()</f>
        <v>0.380365079220675</v>
      </c>
      <c r="B69" s="50" t="str">
        <f aca="false">'Геометрия листов'!A69</f>
        <v>VTK_Ryad_XIII_List_6_1866</v>
      </c>
      <c r="C69" s="51" t="str">
        <f aca="false">'Геометрия листов'!B69</f>
        <v>После 1866</v>
      </c>
      <c r="D69" s="17" t="n">
        <f aca="false">'Геометрия листов'!V69</f>
        <v>-2.045</v>
      </c>
      <c r="E69" s="52" t="n">
        <f aca="false">'Геометрия листов'!P69</f>
        <v>-2.66666667</v>
      </c>
      <c r="F69" s="53" t="n">
        <f aca="false">RADIANS(E69)</f>
        <v>-0.0465421134446931</v>
      </c>
      <c r="G69" s="52" t="n">
        <f aca="false">'Геометрия листов'!Q69</f>
        <v>55</v>
      </c>
      <c r="H69" s="53" t="n">
        <f aca="false">RADIANS(G69)</f>
        <v>0.959931088596881</v>
      </c>
      <c r="I69" s="53" t="n">
        <f aca="false">RADIANS(D69)</f>
        <v>-0.035691983203284</v>
      </c>
      <c r="J69" s="53" t="n">
        <f aca="false">(I69-$I$162)*(I69-$I$162)</f>
        <v>0.000961594800311711</v>
      </c>
      <c r="K69" s="53" t="n">
        <f aca="false">$K$165</f>
        <v>52.0832059414633</v>
      </c>
      <c r="L69" s="53" t="n">
        <f aca="false">RADIANS(K69)</f>
        <v>0.909023428672808</v>
      </c>
      <c r="M69" s="53" t="n">
        <f aca="false">1/TAN(L69)+L69-H69</f>
        <v>0.728041953592833</v>
      </c>
      <c r="N69" s="53" t="n">
        <f aca="false">COS(H69)</f>
        <v>0.573576436351046</v>
      </c>
      <c r="O69" s="53" t="n">
        <f aca="false">F69*N69/M69</f>
        <v>-0.0366674742274302</v>
      </c>
      <c r="P69" s="53" t="n">
        <f aca="false">O69-I69</f>
        <v>-0.000975491024146243</v>
      </c>
      <c r="Q69" s="53" t="n">
        <f aca="false">DEGREES(P69)</f>
        <v>-0.055891518636474</v>
      </c>
      <c r="R69" s="54" t="n">
        <f aca="false">Q69*60</f>
        <v>-3.35349111818844</v>
      </c>
      <c r="S69" s="53" t="n">
        <f aca="false">P69*P69</f>
        <v>9.51582738189885E-007</v>
      </c>
      <c r="T69" s="55" t="n">
        <f aca="false">(P69-$P$162)*(P69-$P$162)</f>
        <v>7.21109230835807E-007</v>
      </c>
      <c r="V69" s="1"/>
    </row>
    <row r="70" customFormat="false" ht="12.8" hidden="false" customHeight="false" outlineLevel="0" collapsed="false">
      <c r="A70" s="49" t="n">
        <f aca="true">RAND()</f>
        <v>0.374203198033845</v>
      </c>
      <c r="B70" s="50" t="str">
        <f aca="false">'Геометрия листов'!A70</f>
        <v>VTK_Ryad_XIII_List_6_1866</v>
      </c>
      <c r="C70" s="51" t="str">
        <f aca="false">'Геометрия листов'!B70</f>
        <v>После 1866</v>
      </c>
      <c r="D70" s="17" t="n">
        <f aca="false">'Геометрия листов'!V70</f>
        <v>-2.425</v>
      </c>
      <c r="E70" s="52" t="n">
        <f aca="false">'Геометрия листов'!P70</f>
        <v>-3</v>
      </c>
      <c r="F70" s="53" t="n">
        <f aca="false">RADIANS(E70)</f>
        <v>-0.0523598775598299</v>
      </c>
      <c r="G70" s="52" t="n">
        <f aca="false">'Геометрия листов'!Q70</f>
        <v>54.66666667</v>
      </c>
      <c r="H70" s="53" t="n">
        <f aca="false">RADIANS(G70)</f>
        <v>0.954113324481745</v>
      </c>
      <c r="I70" s="53" t="n">
        <f aca="false">RADIANS(D70)</f>
        <v>-0.0423242343608625</v>
      </c>
      <c r="J70" s="53" t="n">
        <f aca="false">(I70-$I$162)*(I70-$I$162)</f>
        <v>0.00141690836152578</v>
      </c>
      <c r="K70" s="53" t="n">
        <f aca="false">$K$165</f>
        <v>52.0832059414633</v>
      </c>
      <c r="L70" s="53" t="n">
        <f aca="false">RADIANS(K70)</f>
        <v>0.909023428672808</v>
      </c>
      <c r="M70" s="53" t="n">
        <f aca="false">1/TAN(L70)+L70-H70</f>
        <v>0.733859717707969</v>
      </c>
      <c r="N70" s="53" t="n">
        <f aca="false">COS(H70)</f>
        <v>0.578332336120525</v>
      </c>
      <c r="O70" s="53" t="n">
        <f aca="false">F70*N70/M70</f>
        <v>-0.041263213632624</v>
      </c>
      <c r="P70" s="53" t="n">
        <f aca="false">O70-I70</f>
        <v>0.0010610207282385</v>
      </c>
      <c r="Q70" s="53" t="n">
        <f aca="false">DEGREES(P70)</f>
        <v>0.0607920097039631</v>
      </c>
      <c r="R70" s="54" t="n">
        <f aca="false">Q70*60</f>
        <v>3.64752058223779</v>
      </c>
      <c r="S70" s="53" t="n">
        <f aca="false">P70*P70</f>
        <v>1.12576498575176E-006</v>
      </c>
      <c r="T70" s="55" t="n">
        <f aca="false">(P70-$P$162)*(P70-$P$162)</f>
        <v>1.40975311299659E-006</v>
      </c>
      <c r="V70" s="1"/>
    </row>
    <row r="71" customFormat="false" ht="12.8" hidden="false" customHeight="false" outlineLevel="0" collapsed="false">
      <c r="A71" s="49" t="n">
        <f aca="true">RAND()</f>
        <v>0.702911428921492</v>
      </c>
      <c r="B71" s="50" t="str">
        <f aca="false">'Геометрия листов'!A71</f>
        <v>VTK_Ryad_XIII_List_6_1866</v>
      </c>
      <c r="C71" s="51" t="str">
        <f aca="false">'Геометрия листов'!B71</f>
        <v>После 1866</v>
      </c>
      <c r="D71" s="17" t="n">
        <f aca="false">'Геометрия листов'!V71</f>
        <v>-2.245</v>
      </c>
      <c r="E71" s="52" t="n">
        <f aca="false">'Геометрия листов'!P71</f>
        <v>-2.66666667</v>
      </c>
      <c r="F71" s="53" t="n">
        <f aca="false">RADIANS(E71)</f>
        <v>-0.0465421134446931</v>
      </c>
      <c r="G71" s="52" t="n">
        <f aca="false">'Геометрия листов'!Q71</f>
        <v>54.66666667</v>
      </c>
      <c r="H71" s="53" t="n">
        <f aca="false">RADIANS(G71)</f>
        <v>0.954113324481745</v>
      </c>
      <c r="I71" s="53" t="n">
        <f aca="false">RADIANS(D71)</f>
        <v>-0.0391826417072727</v>
      </c>
      <c r="J71" s="53" t="n">
        <f aca="false">(I71-$I$162)*(I71-$I$162)</f>
        <v>0.00119026728962785</v>
      </c>
      <c r="K71" s="53" t="n">
        <f aca="false">$K$165</f>
        <v>52.0832059414633</v>
      </c>
      <c r="L71" s="53" t="n">
        <f aca="false">RADIANS(K71)</f>
        <v>0.909023428672808</v>
      </c>
      <c r="M71" s="53" t="n">
        <f aca="false">1/TAN(L71)+L71-H71</f>
        <v>0.733859717707969</v>
      </c>
      <c r="N71" s="53" t="n">
        <f aca="false">COS(H71)</f>
        <v>0.578332336120525</v>
      </c>
      <c r="O71" s="53" t="n">
        <f aca="false">F71*N71/M71</f>
        <v>-0.036678412163736</v>
      </c>
      <c r="P71" s="53" t="n">
        <f aca="false">O71-I71</f>
        <v>0.00250422954353669</v>
      </c>
      <c r="Q71" s="53" t="n">
        <f aca="false">DEGREES(P71)</f>
        <v>0.143481783776625</v>
      </c>
      <c r="R71" s="54" t="n">
        <f aca="false">Q71*60</f>
        <v>8.60890702659751</v>
      </c>
      <c r="S71" s="53" t="n">
        <f aca="false">P71*P71</f>
        <v>6.27116560672199E-006</v>
      </c>
      <c r="T71" s="55" t="n">
        <f aca="false">(P71-$P$162)*(P71-$P$162)</f>
        <v>6.91973575286085E-006</v>
      </c>
      <c r="V71" s="1"/>
    </row>
    <row r="72" customFormat="false" ht="12.8" hidden="false" customHeight="false" outlineLevel="0" collapsed="false">
      <c r="A72" s="49" t="n">
        <f aca="true">RAND()</f>
        <v>0.980855601273263</v>
      </c>
      <c r="B72" s="50" t="str">
        <f aca="false">'Геометрия листов'!A72</f>
        <v>VTK_Ryad_XIII_List_14_1901</v>
      </c>
      <c r="C72" s="51" t="n">
        <f aca="false">'Геометрия листов'!B72</f>
        <v>1920</v>
      </c>
      <c r="D72" s="17" t="n">
        <f aca="false">'Геометрия листов'!V72</f>
        <v>5.025</v>
      </c>
      <c r="E72" s="52" t="n">
        <f aca="false">'Геометрия листов'!P72</f>
        <v>6.33333333</v>
      </c>
      <c r="F72" s="53" t="n">
        <f aca="false">RADIANS(E72)</f>
        <v>0.110537519234797</v>
      </c>
      <c r="G72" s="52" t="n">
        <f aca="false">'Геометрия листов'!Q72</f>
        <v>54.66666667</v>
      </c>
      <c r="H72" s="53" t="n">
        <f aca="false">RADIANS(G72)</f>
        <v>0.954113324481745</v>
      </c>
      <c r="I72" s="53" t="n">
        <f aca="false">RADIANS(D72)</f>
        <v>0.0877027949127151</v>
      </c>
      <c r="J72" s="53" t="n">
        <f aca="false">(I72-$I$162)*(I72-$I$162)</f>
        <v>0.00853502260086141</v>
      </c>
      <c r="K72" s="53" t="n">
        <f aca="false">$K$165</f>
        <v>52.0832059414633</v>
      </c>
      <c r="L72" s="53" t="n">
        <f aca="false">RADIANS(K72)</f>
        <v>0.909023428672808</v>
      </c>
      <c r="M72" s="53" t="n">
        <f aca="false">1/TAN(L72)+L72-H72</f>
        <v>0.733859717707969</v>
      </c>
      <c r="N72" s="53" t="n">
        <f aca="false">COS(H72)</f>
        <v>0.578332336120525</v>
      </c>
      <c r="O72" s="53" t="n">
        <f aca="false">F72*N72/M72</f>
        <v>0.0871112287341363</v>
      </c>
      <c r="P72" s="53" t="n">
        <f aca="false">O72-I72</f>
        <v>-0.000591566178578779</v>
      </c>
      <c r="Q72" s="53" t="n">
        <f aca="false">DEGREES(P72)</f>
        <v>-0.0338942453352464</v>
      </c>
      <c r="R72" s="54" t="n">
        <f aca="false">Q72*60</f>
        <v>-2.03365472011478</v>
      </c>
      <c r="S72" s="53" t="n">
        <f aca="false">P72*P72</f>
        <v>3.49950543638299E-007</v>
      </c>
      <c r="T72" s="55" t="n">
        <f aca="false">(P72-$P$162)*(P72-$P$162)</f>
        <v>2.16463760462209E-007</v>
      </c>
      <c r="V72" s="1"/>
    </row>
    <row r="73" customFormat="false" ht="12.8" hidden="false" customHeight="false" outlineLevel="0" collapsed="false">
      <c r="A73" s="49" t="n">
        <f aca="true">RAND()</f>
        <v>0.0112921529881329</v>
      </c>
      <c r="B73" s="50" t="str">
        <f aca="false">'Геометрия листов'!A73</f>
        <v>XIII-17n</v>
      </c>
      <c r="C73" s="51" t="n">
        <f aca="false">'Геометрия листов'!B73</f>
        <v>1919</v>
      </c>
      <c r="D73" s="17" t="n">
        <f aca="false">'Геометрия листов'!V73</f>
        <v>7.685</v>
      </c>
      <c r="E73" s="52" t="n">
        <f aca="false">'Геометрия листов'!P73</f>
        <v>9.66666667</v>
      </c>
      <c r="F73" s="53" t="n">
        <f aca="false">RADIANS(E73)</f>
        <v>0.168715161084296</v>
      </c>
      <c r="G73" s="52" t="n">
        <f aca="false">'Геометрия листов'!Q73</f>
        <v>54.33333333</v>
      </c>
      <c r="H73" s="53" t="n">
        <f aca="false">RADIANS(G73)</f>
        <v>0.948295560192075</v>
      </c>
      <c r="I73" s="53" t="n">
        <f aca="false">RADIANS(D73)</f>
        <v>0.134128553015764</v>
      </c>
      <c r="J73" s="53" t="n">
        <f aca="false">(I73-$I$162)*(I73-$I$162)</f>
        <v>0.0192684782157118</v>
      </c>
      <c r="K73" s="53" t="n">
        <f aca="false">$K$165</f>
        <v>52.0832059414633</v>
      </c>
      <c r="L73" s="53" t="n">
        <f aca="false">RADIANS(K73)</f>
        <v>0.909023428672808</v>
      </c>
      <c r="M73" s="53" t="n">
        <f aca="false">1/TAN(L73)+L73-H73</f>
        <v>0.739677481997639</v>
      </c>
      <c r="N73" s="53" t="n">
        <f aca="false">COS(H73)</f>
        <v>0.5830686616314</v>
      </c>
      <c r="O73" s="53" t="n">
        <f aca="false">F73*N73/M73</f>
        <v>0.132993805495705</v>
      </c>
      <c r="P73" s="53" t="n">
        <f aca="false">O73-I73</f>
        <v>-0.00113474752005949</v>
      </c>
      <c r="Q73" s="53" t="n">
        <f aca="false">DEGREES(P73)</f>
        <v>-0.0650162437123453</v>
      </c>
      <c r="R73" s="54" t="n">
        <f aca="false">Q73*60</f>
        <v>-3.90097462274072</v>
      </c>
      <c r="S73" s="53" t="n">
        <f aca="false">P73*P73</f>
        <v>1.28765193428116E-006</v>
      </c>
      <c r="T73" s="55" t="n">
        <f aca="false">(P73-$P$162)*(P73-$P$162)</f>
        <v>1.01694720453807E-006</v>
      </c>
      <c r="V73" s="1"/>
    </row>
    <row r="74" customFormat="false" ht="12.8" hidden="false" customHeight="false" outlineLevel="0" collapsed="false">
      <c r="A74" s="49" t="n">
        <f aca="true">RAND()</f>
        <v>0.254439059411122</v>
      </c>
      <c r="B74" s="50" t="str">
        <f aca="false">'Геометрия листов'!A74</f>
        <v>XIII-18n</v>
      </c>
      <c r="C74" s="51" t="n">
        <f aca="false">'Геометрия листов'!B74</f>
        <v>1919</v>
      </c>
      <c r="D74" s="17" t="n">
        <f aca="false">'Геометрия листов'!V74</f>
        <v>8.48</v>
      </c>
      <c r="E74" s="52" t="n">
        <f aca="false">'Геометрия листов'!P74</f>
        <v>10.66666667</v>
      </c>
      <c r="F74" s="53" t="n">
        <f aca="false">RADIANS(E74)</f>
        <v>0.186168453604239</v>
      </c>
      <c r="G74" s="52" t="n">
        <f aca="false">'Геометрия листов'!Q74</f>
        <v>54.33333333</v>
      </c>
      <c r="H74" s="53" t="n">
        <f aca="false">RADIANS(G74)</f>
        <v>0.948295560192075</v>
      </c>
      <c r="I74" s="53" t="n">
        <f aca="false">RADIANS(D74)</f>
        <v>0.148003920569119</v>
      </c>
      <c r="J74" s="53" t="n">
        <f aca="false">(I74-$I$162)*(I74-$I$162)</f>
        <v>0.0233131097814612</v>
      </c>
      <c r="K74" s="53" t="n">
        <f aca="false">$K$165</f>
        <v>52.0832059414633</v>
      </c>
      <c r="L74" s="53" t="n">
        <f aca="false">RADIANS(K74)</f>
        <v>0.909023428672808</v>
      </c>
      <c r="M74" s="53" t="n">
        <f aca="false">1/TAN(L74)+L74-H74</f>
        <v>0.739677481997639</v>
      </c>
      <c r="N74" s="53" t="n">
        <f aca="false">COS(H74)</f>
        <v>0.5830686616314</v>
      </c>
      <c r="O74" s="53" t="n">
        <f aca="false">F74*N74/M74</f>
        <v>0.146751785369826</v>
      </c>
      <c r="P74" s="53" t="n">
        <f aca="false">O74-I74</f>
        <v>-0.00125213519929285</v>
      </c>
      <c r="Q74" s="53" t="n">
        <f aca="false">DEGREES(P74)</f>
        <v>-0.0717420622992524</v>
      </c>
      <c r="R74" s="54" t="n">
        <f aca="false">Q74*60</f>
        <v>-4.30452373795514</v>
      </c>
      <c r="S74" s="53" t="n">
        <f aca="false">P74*P74</f>
        <v>1.56784255730814E-006</v>
      </c>
      <c r="T74" s="55" t="n">
        <f aca="false">(P74-$P$162)*(P74-$P$162)</f>
        <v>1.26748346526174E-006</v>
      </c>
      <c r="V74" s="1"/>
    </row>
    <row r="75" customFormat="false" ht="12.8" hidden="false" customHeight="false" outlineLevel="0" collapsed="false">
      <c r="A75" s="49" t="n">
        <f aca="true">RAND()</f>
        <v>0.431441435754922</v>
      </c>
      <c r="B75" s="50" t="str">
        <f aca="false">'Геометрия листов'!A75</f>
        <v>XIII-18n</v>
      </c>
      <c r="C75" s="51" t="n">
        <f aca="false">'Геометрия листов'!B75</f>
        <v>1919</v>
      </c>
      <c r="D75" s="17" t="n">
        <f aca="false">'Геометрия листов'!V75</f>
        <v>8.77</v>
      </c>
      <c r="E75" s="52" t="n">
        <f aca="false">'Геометрия листов'!P75</f>
        <v>11</v>
      </c>
      <c r="F75" s="53" t="n">
        <f aca="false">RADIANS(E75)</f>
        <v>0.191986217719376</v>
      </c>
      <c r="G75" s="52" t="n">
        <f aca="false">'Геометрия листов'!Q75</f>
        <v>54.33333333</v>
      </c>
      <c r="H75" s="53" t="n">
        <f aca="false">RADIANS(G75)</f>
        <v>0.948295560192075</v>
      </c>
      <c r="I75" s="53" t="n">
        <f aca="false">RADIANS(D75)</f>
        <v>0.153065375399903</v>
      </c>
      <c r="J75" s="53" t="n">
        <f aca="false">(I75-$I$162)*(I75-$I$162)</f>
        <v>0.0248843578463924</v>
      </c>
      <c r="K75" s="53" t="n">
        <f aca="false">$K$165</f>
        <v>52.0832059414633</v>
      </c>
      <c r="L75" s="53" t="n">
        <f aca="false">RADIANS(K75)</f>
        <v>0.909023428672808</v>
      </c>
      <c r="M75" s="53" t="n">
        <f aca="false">1/TAN(L75)+L75-H75</f>
        <v>0.739677481997639</v>
      </c>
      <c r="N75" s="53" t="n">
        <f aca="false">COS(H75)</f>
        <v>0.5830686616314</v>
      </c>
      <c r="O75" s="53" t="n">
        <f aca="false">F75*N75/M75</f>
        <v>0.15133777861534</v>
      </c>
      <c r="P75" s="53" t="n">
        <f aca="false">O75-I75</f>
        <v>-0.00172759678456266</v>
      </c>
      <c r="Q75" s="53" t="n">
        <f aca="false">DEGREES(P75)</f>
        <v>-0.0989840044558123</v>
      </c>
      <c r="R75" s="54" t="n">
        <f aca="false">Q75*60</f>
        <v>-5.93904026734874</v>
      </c>
      <c r="S75" s="53" t="n">
        <f aca="false">P75*P75</f>
        <v>2.98459065003125E-006</v>
      </c>
      <c r="T75" s="55" t="n">
        <f aca="false">(P75-$P$162)*(P75-$P$162)</f>
        <v>2.56412091091372E-006</v>
      </c>
      <c r="V75" s="1"/>
    </row>
    <row r="76" customFormat="false" ht="12.8" hidden="false" customHeight="false" outlineLevel="0" collapsed="false">
      <c r="A76" s="49" t="n">
        <f aca="true">RAND()</f>
        <v>0.754051560267038</v>
      </c>
      <c r="B76" s="50" t="str">
        <f aca="false">'Геометрия листов'!A76</f>
        <v>VTK_Ryad_XIV_List_2_IV.1915</v>
      </c>
      <c r="C76" s="51" t="n">
        <f aca="false">'Геометрия листов'!B76</f>
        <v>1915</v>
      </c>
      <c r="D76" s="17" t="n">
        <f aca="false">'Геометрия листов'!V76</f>
        <v>-5.835</v>
      </c>
      <c r="E76" s="52" t="n">
        <f aca="false">'Геометрия листов'!P76</f>
        <v>-7.33333333</v>
      </c>
      <c r="F76" s="53" t="n">
        <f aca="false">RADIANS(E76)</f>
        <v>-0.12799081175474</v>
      </c>
      <c r="G76" s="52" t="n">
        <f aca="false">'Геометрия листов'!Q76</f>
        <v>54.33333333</v>
      </c>
      <c r="H76" s="53" t="n">
        <f aca="false">RADIANS(G76)</f>
        <v>0.948295560192075</v>
      </c>
      <c r="I76" s="53" t="n">
        <f aca="false">RADIANS(D76)</f>
        <v>-0.101839961853869</v>
      </c>
      <c r="J76" s="53" t="n">
        <f aca="false">(I76-$I$162)*(I76-$I$162)</f>
        <v>0.0094395935482124</v>
      </c>
      <c r="K76" s="53" t="n">
        <f aca="false">$K$165</f>
        <v>52.0832059414633</v>
      </c>
      <c r="L76" s="53" t="n">
        <f aca="false">RADIANS(K76)</f>
        <v>0.909023428672808</v>
      </c>
      <c r="M76" s="53" t="n">
        <f aca="false">1/TAN(L76)+L76-H76</f>
        <v>0.739677481997639</v>
      </c>
      <c r="N76" s="53" t="n">
        <f aca="false">COS(H76)</f>
        <v>0.5830686616314</v>
      </c>
      <c r="O76" s="53" t="n">
        <f aca="false">F76*N76/M76</f>
        <v>-0.100891852364367</v>
      </c>
      <c r="P76" s="53" t="n">
        <f aca="false">O76-I76</f>
        <v>0.000948109489501789</v>
      </c>
      <c r="Q76" s="53" t="n">
        <f aca="false">DEGREES(P76)</f>
        <v>0.0543226722647555</v>
      </c>
      <c r="R76" s="54" t="n">
        <f aca="false">Q76*60</f>
        <v>3.25936033588533</v>
      </c>
      <c r="S76" s="53" t="n">
        <f aca="false">P76*P76</f>
        <v>8.98911604083343E-007</v>
      </c>
      <c r="T76" s="55" t="n">
        <f aca="false">(P76-$P$162)*(P76-$P$162)</f>
        <v>1.15437620310544E-006</v>
      </c>
      <c r="V76" s="1"/>
    </row>
    <row r="77" customFormat="false" ht="12.8" hidden="false" customHeight="false" outlineLevel="0" collapsed="false">
      <c r="A77" s="49" t="n">
        <f aca="true">RAND()</f>
        <v>0.138848804246442</v>
      </c>
      <c r="B77" s="50" t="str">
        <f aca="false">'Геометрия листов'!A77</f>
        <v>VTK_Ryad_XIV_List_2_IV.1915</v>
      </c>
      <c r="C77" s="51" t="n">
        <f aca="false">'Геометрия листов'!B77</f>
        <v>1915</v>
      </c>
      <c r="D77" s="17" t="n">
        <f aca="false">'Геометрия листов'!V77</f>
        <v>-5.825</v>
      </c>
      <c r="E77" s="52" t="n">
        <f aca="false">'Геометрия листов'!P77</f>
        <v>-7.33333333</v>
      </c>
      <c r="F77" s="53" t="n">
        <f aca="false">RADIANS(E77)</f>
        <v>-0.12799081175474</v>
      </c>
      <c r="G77" s="52" t="n">
        <f aca="false">'Геометрия листов'!Q77</f>
        <v>54</v>
      </c>
      <c r="H77" s="53" t="n">
        <f aca="false">RADIANS(G77)</f>
        <v>0.942477796076938</v>
      </c>
      <c r="I77" s="53" t="n">
        <f aca="false">RADIANS(D77)</f>
        <v>-0.10166542892867</v>
      </c>
      <c r="J77" s="53" t="n">
        <f aca="false">(I77-$I$162)*(I77-$I$162)</f>
        <v>0.00940570961990831</v>
      </c>
      <c r="K77" s="53" t="n">
        <f aca="false">$K$165</f>
        <v>52.0832059414633</v>
      </c>
      <c r="L77" s="53" t="n">
        <f aca="false">RADIANS(K77)</f>
        <v>0.909023428672808</v>
      </c>
      <c r="M77" s="53" t="n">
        <f aca="false">1/TAN(L77)+L77-H77</f>
        <v>0.745495246112776</v>
      </c>
      <c r="N77" s="53" t="n">
        <f aca="false">COS(H77)</f>
        <v>0.587785252292473</v>
      </c>
      <c r="O77" s="53" t="n">
        <f aca="false">F77*N77/M77</f>
        <v>-0.100914274062316</v>
      </c>
      <c r="P77" s="53" t="n">
        <f aca="false">O77-I77</f>
        <v>0.000751154866354201</v>
      </c>
      <c r="Q77" s="53" t="n">
        <f aca="false">DEGREES(P77)</f>
        <v>0.0430380036028091</v>
      </c>
      <c r="R77" s="54" t="n">
        <f aca="false">Q77*60</f>
        <v>2.58228021616855</v>
      </c>
      <c r="S77" s="53" t="n">
        <f aca="false">P77*P77</f>
        <v>5.64233633247597E-007</v>
      </c>
      <c r="T77" s="55" t="n">
        <f aca="false">(P77-$P$162)*(P77-$P$162)</f>
        <v>7.69943745339936E-007</v>
      </c>
      <c r="V77" s="1"/>
    </row>
    <row r="78" customFormat="false" ht="12.8" hidden="false" customHeight="false" outlineLevel="0" collapsed="false">
      <c r="A78" s="49" t="n">
        <f aca="true">RAND()</f>
        <v>0.0261229386018472</v>
      </c>
      <c r="B78" s="50" t="str">
        <f aca="false">'Геометрия листов'!A78</f>
        <v>VTK_Ryad_XIV_List_5</v>
      </c>
      <c r="C78" s="51"/>
      <c r="D78" s="17" t="n">
        <f aca="false">'Геометрия листов'!V78</f>
        <v>-3.275</v>
      </c>
      <c r="E78" s="52" t="n">
        <f aca="false">'Геометрия листов'!P78</f>
        <v>-4</v>
      </c>
      <c r="F78" s="53" t="n">
        <f aca="false">RADIANS(E78)</f>
        <v>-0.0698131700797732</v>
      </c>
      <c r="G78" s="52" t="n">
        <f aca="false">'Геометрия листов'!Q78</f>
        <v>54.33333333</v>
      </c>
      <c r="H78" s="53" t="n">
        <f aca="false">RADIANS(G78)</f>
        <v>0.948295560192075</v>
      </c>
      <c r="I78" s="53" t="n">
        <f aca="false">RADIANS(D78)</f>
        <v>-0.0571595330028143</v>
      </c>
      <c r="J78" s="53" t="n">
        <f aca="false">(I78-$I$162)*(I78-$I$162)</f>
        <v>0.00275385041873372</v>
      </c>
      <c r="K78" s="53" t="n">
        <f aca="false">$K$165</f>
        <v>52.0832059414633</v>
      </c>
      <c r="L78" s="53" t="n">
        <f aca="false">RADIANS(K78)</f>
        <v>0.909023428672808</v>
      </c>
      <c r="M78" s="53" t="n">
        <f aca="false">1/TAN(L78)+L78-H78</f>
        <v>0.739677481997639</v>
      </c>
      <c r="N78" s="53" t="n">
        <f aca="false">COS(H78)</f>
        <v>0.5830686616314</v>
      </c>
      <c r="O78" s="53" t="n">
        <f aca="false">F78*N78/M78</f>
        <v>-0.0550319194964875</v>
      </c>
      <c r="P78" s="53" t="n">
        <f aca="false">O78-I78</f>
        <v>0.00212761350632682</v>
      </c>
      <c r="Q78" s="53" t="n">
        <f aca="false">DEGREES(P78)</f>
        <v>0.121903274347558</v>
      </c>
      <c r="R78" s="54" t="n">
        <f aca="false">Q78*60</f>
        <v>7.31419646085345</v>
      </c>
      <c r="S78" s="53" t="n">
        <f aca="false">P78*P78</f>
        <v>4.52673923230431E-006</v>
      </c>
      <c r="T78" s="55" t="n">
        <f aca="false">(P78-$P$162)*(P78-$P$162)</f>
        <v>5.08016899838288E-006</v>
      </c>
      <c r="V78" s="1"/>
    </row>
    <row r="79" customFormat="false" ht="12.8" hidden="false" customHeight="false" outlineLevel="0" collapsed="false">
      <c r="A79" s="49" t="n">
        <f aca="true">RAND()</f>
        <v>0.39180802961204</v>
      </c>
      <c r="B79" s="50" t="str">
        <f aca="false">'Геометрия листов'!A79</f>
        <v>VTK_Ryad_XIV_List_12_1871</v>
      </c>
      <c r="C79" s="51" t="str">
        <f aca="false">'Геометрия листов'!B79</f>
        <v>После 1871</v>
      </c>
      <c r="D79" s="17" t="n">
        <f aca="false">'Геометрия листов'!V79</f>
        <v>3.175</v>
      </c>
      <c r="E79" s="52" t="n">
        <f aca="false">'Геометрия листов'!P79</f>
        <v>4</v>
      </c>
      <c r="F79" s="53" t="n">
        <f aca="false">RADIANS(E79)</f>
        <v>0.0698131700797732</v>
      </c>
      <c r="G79" s="52" t="n">
        <f aca="false">'Геометрия листов'!Q79</f>
        <v>54.33333333</v>
      </c>
      <c r="H79" s="53" t="n">
        <f aca="false">RADIANS(G79)</f>
        <v>0.948295560192075</v>
      </c>
      <c r="I79" s="53" t="n">
        <f aca="false">RADIANS(D79)</f>
        <v>0.05541420375082</v>
      </c>
      <c r="J79" s="53" t="n">
        <f aca="false">(I79-$I$162)*(I79-$I$162)</f>
        <v>0.00361160071673407</v>
      </c>
      <c r="K79" s="53" t="n">
        <f aca="false">$K$165</f>
        <v>52.0832059414633</v>
      </c>
      <c r="L79" s="53" t="n">
        <f aca="false">RADIANS(K79)</f>
        <v>0.909023428672808</v>
      </c>
      <c r="M79" s="53" t="n">
        <f aca="false">1/TAN(L79)+L79-H79</f>
        <v>0.739677481997639</v>
      </c>
      <c r="N79" s="53" t="n">
        <f aca="false">COS(H79)</f>
        <v>0.5830686616314</v>
      </c>
      <c r="O79" s="53" t="n">
        <f aca="false">F79*N79/M79</f>
        <v>0.0550319194964875</v>
      </c>
      <c r="P79" s="53" t="n">
        <f aca="false">O79-I79</f>
        <v>-0.000382284254332517</v>
      </c>
      <c r="Q79" s="53" t="n">
        <f aca="false">DEGREES(P79)</f>
        <v>-0.021903274347559</v>
      </c>
      <c r="R79" s="54" t="n">
        <f aca="false">Q79*60</f>
        <v>-1.31419646085354</v>
      </c>
      <c r="S79" s="53" t="n">
        <f aca="false">P79*P79</f>
        <v>1.46141251110569E-007</v>
      </c>
      <c r="T79" s="55" t="n">
        <f aca="false">(P79-$P$162)*(P79-$P$162)</f>
        <v>6.55230657776572E-008</v>
      </c>
      <c r="V79" s="1"/>
    </row>
    <row r="80" customFormat="false" ht="12.8" hidden="false" customHeight="false" outlineLevel="0" collapsed="false">
      <c r="A80" s="49" t="n">
        <f aca="true">RAND()</f>
        <v>0.245355365457707</v>
      </c>
      <c r="B80" s="50" t="str">
        <f aca="false">'Геометрия листов'!A80</f>
        <v>VTK_Ryad_XIV_List_15_1878</v>
      </c>
      <c r="C80" s="51" t="str">
        <f aca="false">'Геометрия листов'!B80</f>
        <v>После 1878</v>
      </c>
      <c r="D80" s="17" t="n">
        <f aca="false">'Геометрия листов'!V80</f>
        <v>5.645</v>
      </c>
      <c r="E80" s="52" t="n">
        <f aca="false">'Геометрия листов'!P80</f>
        <v>7.333333333</v>
      </c>
      <c r="F80" s="53" t="n">
        <f aca="false">RADIANS(E80)</f>
        <v>0.1279908118071</v>
      </c>
      <c r="G80" s="52" t="n">
        <f aca="false">'Геометрия листов'!Q80</f>
        <v>54.33333333</v>
      </c>
      <c r="H80" s="53" t="n">
        <f aca="false">RADIANS(G80)</f>
        <v>0.948295560192075</v>
      </c>
      <c r="I80" s="53" t="n">
        <f aca="false">RADIANS(D80)</f>
        <v>0.0985238362750799</v>
      </c>
      <c r="J80" s="53" t="n">
        <f aca="false">(I80-$I$162)*(I80-$I$162)</f>
        <v>0.0106515253759871</v>
      </c>
      <c r="K80" s="53" t="n">
        <f aca="false">$K$165</f>
        <v>52.0832059414633</v>
      </c>
      <c r="L80" s="53" t="n">
        <f aca="false">RADIANS(K80)</f>
        <v>0.909023428672808</v>
      </c>
      <c r="M80" s="53" t="n">
        <f aca="false">1/TAN(L80)+L80-H80</f>
        <v>0.739677481997639</v>
      </c>
      <c r="N80" s="53" t="n">
        <f aca="false">COS(H80)</f>
        <v>0.5830686616314</v>
      </c>
      <c r="O80" s="53" t="n">
        <f aca="false">F80*N80/M80</f>
        <v>0.100891852405641</v>
      </c>
      <c r="P80" s="53" t="n">
        <f aca="false">O80-I80</f>
        <v>0.00236801613056134</v>
      </c>
      <c r="Q80" s="53" t="n">
        <f aca="false">DEGREES(P80)</f>
        <v>0.135677330100065</v>
      </c>
      <c r="R80" s="54" t="n">
        <f aca="false">Q80*60</f>
        <v>8.1406398060039</v>
      </c>
      <c r="S80" s="53" t="n">
        <f aca="false">P80*P80</f>
        <v>5.6075003945987E-006</v>
      </c>
      <c r="T80" s="55" t="n">
        <f aca="false">(P80-$P$162)*(P80-$P$162)</f>
        <v>6.22166043973445E-006</v>
      </c>
      <c r="V80" s="1"/>
    </row>
    <row r="81" customFormat="false" ht="12.8" hidden="false" customHeight="false" outlineLevel="0" collapsed="false">
      <c r="A81" s="49" t="n">
        <f aca="true">RAND()</f>
        <v>0.575604898477005</v>
      </c>
      <c r="B81" s="50" t="str">
        <f aca="false">'Геометрия листов'!A81</f>
        <v>VTK_Ryad_XIV_List_15_1878</v>
      </c>
      <c r="C81" s="51" t="str">
        <f aca="false">'Геометрия листов'!B81</f>
        <v>После 1878</v>
      </c>
      <c r="D81" s="17" t="n">
        <f aca="false">'Геометрия листов'!V81</f>
        <v>5.635</v>
      </c>
      <c r="E81" s="52" t="n">
        <f aca="false">'Геометрия листов'!P81</f>
        <v>7.33333333</v>
      </c>
      <c r="F81" s="53" t="n">
        <f aca="false">RADIANS(E81)</f>
        <v>0.12799081175474</v>
      </c>
      <c r="G81" s="52" t="n">
        <f aca="false">'Геометрия листов'!Q81</f>
        <v>54</v>
      </c>
      <c r="H81" s="53" t="n">
        <f aca="false">RADIANS(G81)</f>
        <v>0.942477796076938</v>
      </c>
      <c r="I81" s="53" t="n">
        <f aca="false">RADIANS(D81)</f>
        <v>0.0983493033498805</v>
      </c>
      <c r="J81" s="53" t="n">
        <f aca="false">(I81-$I$162)*(I81-$I$162)</f>
        <v>0.0106155300681921</v>
      </c>
      <c r="K81" s="53" t="n">
        <f aca="false">$K$165</f>
        <v>52.0832059414633</v>
      </c>
      <c r="L81" s="53" t="n">
        <f aca="false">RADIANS(K81)</f>
        <v>0.909023428672808</v>
      </c>
      <c r="M81" s="53" t="n">
        <f aca="false">1/TAN(L81)+L81-H81</f>
        <v>0.745495246112776</v>
      </c>
      <c r="N81" s="53" t="n">
        <f aca="false">COS(H81)</f>
        <v>0.587785252292473</v>
      </c>
      <c r="O81" s="53" t="n">
        <f aca="false">F81*N81/M81</f>
        <v>0.100914274062316</v>
      </c>
      <c r="P81" s="53" t="n">
        <f aca="false">O81-I81</f>
        <v>0.00256497071243531</v>
      </c>
      <c r="Q81" s="53" t="n">
        <f aca="false">DEGREES(P81)</f>
        <v>0.146961996397207</v>
      </c>
      <c r="R81" s="54" t="n">
        <f aca="false">Q81*60</f>
        <v>8.81771978383241</v>
      </c>
      <c r="S81" s="53" t="n">
        <f aca="false">P81*P81</f>
        <v>6.57907475565088E-006</v>
      </c>
      <c r="T81" s="55" t="n">
        <f aca="false">(P81-$P$162)*(P81-$P$162)</f>
        <v>7.24298927728988E-006</v>
      </c>
      <c r="V81" s="1"/>
    </row>
    <row r="82" customFormat="false" ht="12.8" hidden="false" customHeight="false" outlineLevel="0" collapsed="false">
      <c r="A82" s="49" t="n">
        <f aca="true">RAND()</f>
        <v>0.486240573185617</v>
      </c>
      <c r="B82" s="50" t="str">
        <f aca="false">'Геометрия листов'!A82</f>
        <v>VTK_Ryad_XV_List_2_1894</v>
      </c>
      <c r="C82" s="51" t="str">
        <f aca="false">'Геометрия листов'!B82</f>
        <v>После 1894</v>
      </c>
      <c r="D82" s="17" t="n">
        <f aca="false">'Геометрия листов'!V82</f>
        <v>-5.825</v>
      </c>
      <c r="E82" s="52" t="n">
        <f aca="false">'Геометрия листов'!P82</f>
        <v>-7.33333333</v>
      </c>
      <c r="F82" s="53" t="n">
        <f aca="false">RADIANS(E82)</f>
        <v>-0.12799081175474</v>
      </c>
      <c r="G82" s="52" t="n">
        <f aca="false">'Геометрия листов'!Q82</f>
        <v>53.66666667</v>
      </c>
      <c r="H82" s="53" t="n">
        <f aca="false">RADIANS(G82)</f>
        <v>0.936660031961801</v>
      </c>
      <c r="I82" s="53" t="n">
        <f aca="false">RADIANS(D82)</f>
        <v>-0.10166542892867</v>
      </c>
      <c r="J82" s="53" t="n">
        <f aca="false">(I82-$I$162)*(I82-$I$162)</f>
        <v>0.00940570961990831</v>
      </c>
      <c r="K82" s="53" t="n">
        <f aca="false">$K$165</f>
        <v>52.0832059414633</v>
      </c>
      <c r="L82" s="53" t="n">
        <f aca="false">RADIANS(K82)</f>
        <v>0.909023428672808</v>
      </c>
      <c r="M82" s="53" t="n">
        <f aca="false">1/TAN(L82)+L82-H82</f>
        <v>0.751313010227913</v>
      </c>
      <c r="N82" s="53" t="n">
        <f aca="false">COS(H82)</f>
        <v>0.592481948607064</v>
      </c>
      <c r="O82" s="53" t="n">
        <f aca="false">F82*N82/M82</f>
        <v>-0.10093295939231</v>
      </c>
      <c r="P82" s="53" t="n">
        <f aca="false">O82-I82</f>
        <v>0.000732469536359845</v>
      </c>
      <c r="Q82" s="53" t="n">
        <f aca="false">DEGREES(P82)</f>
        <v>0.0419674130553233</v>
      </c>
      <c r="R82" s="54" t="n">
        <f aca="false">Q82*60</f>
        <v>2.5180447833194</v>
      </c>
      <c r="S82" s="53" t="n">
        <f aca="false">P82*P82</f>
        <v>5.36511621695206E-007</v>
      </c>
      <c r="T82" s="55" t="n">
        <f aca="false">(P82-$P$162)*(P82-$P$162)</f>
        <v>7.37501463747041E-007</v>
      </c>
      <c r="V82" s="1"/>
    </row>
    <row r="83" customFormat="false" ht="12.8" hidden="false" customHeight="false" outlineLevel="0" collapsed="false">
      <c r="A83" s="49" t="n">
        <f aca="true">RAND()</f>
        <v>0.155171078352559</v>
      </c>
      <c r="B83" s="50" t="str">
        <f aca="false">'Геометрия листов'!A83</f>
        <v>VTK_Ryad_XV_List_5_1866</v>
      </c>
      <c r="C83" s="51" t="str">
        <f aca="false">'Геометрия листов'!B83</f>
        <v>После 1866</v>
      </c>
      <c r="D83" s="17" t="n">
        <f aca="false">'Геометрия листов'!V83</f>
        <v>-3.195</v>
      </c>
      <c r="E83" s="52" t="n">
        <f aca="false">'Геометрия листов'!P83</f>
        <v>-4</v>
      </c>
      <c r="F83" s="53" t="n">
        <f aca="false">RADIANS(E83)</f>
        <v>-0.0698131700797732</v>
      </c>
      <c r="G83" s="52" t="n">
        <f aca="false">'Геометрия листов'!Q83</f>
        <v>54</v>
      </c>
      <c r="H83" s="53" t="n">
        <f aca="false">RADIANS(G83)</f>
        <v>0.942477796076938</v>
      </c>
      <c r="I83" s="53" t="n">
        <f aca="false">RADIANS(D83)</f>
        <v>-0.0557632696012188</v>
      </c>
      <c r="J83" s="53" t="n">
        <f aca="false">(I83-$I$162)*(I83-$I$162)</f>
        <v>0.00260925614499647</v>
      </c>
      <c r="K83" s="53" t="n">
        <f aca="false">$K$165</f>
        <v>52.0832059414633</v>
      </c>
      <c r="L83" s="53" t="n">
        <f aca="false">RADIANS(K83)</f>
        <v>0.909023428672808</v>
      </c>
      <c r="M83" s="53" t="n">
        <f aca="false">1/TAN(L83)+L83-H83</f>
        <v>0.745495246112776</v>
      </c>
      <c r="N83" s="53" t="n">
        <f aca="false">COS(H83)</f>
        <v>0.587785252292473</v>
      </c>
      <c r="O83" s="53" t="n">
        <f aca="false">F83*N83/M83</f>
        <v>-0.0550441495135559</v>
      </c>
      <c r="P83" s="53" t="n">
        <f aca="false">O83-I83</f>
        <v>0.000719120087662895</v>
      </c>
      <c r="Q83" s="53" t="n">
        <f aca="false">DEGREES(P83)</f>
        <v>0.0412025459861616</v>
      </c>
      <c r="R83" s="54" t="n">
        <f aca="false">Q83*60</f>
        <v>2.4721527591697</v>
      </c>
      <c r="S83" s="53" t="n">
        <f aca="false">P83*P83</f>
        <v>5.17133700480289E-007</v>
      </c>
      <c r="T83" s="55" t="n">
        <f aca="false">(P83-$P$162)*(P83-$P$162)</f>
        <v>7.14751217678322E-007</v>
      </c>
      <c r="V83" s="1"/>
    </row>
    <row r="84" customFormat="false" ht="12.8" hidden="false" customHeight="false" outlineLevel="0" collapsed="false">
      <c r="A84" s="49" t="n">
        <f aca="true">RAND()</f>
        <v>0.486529180861236</v>
      </c>
      <c r="B84" s="50" t="str">
        <f aca="false">'Геометрия листов'!A84</f>
        <v>VTK_Ryad_XV_List_5_1866</v>
      </c>
      <c r="C84" s="51" t="str">
        <f aca="false">'Геометрия листов'!B84</f>
        <v>После 1866</v>
      </c>
      <c r="D84" s="17" t="n">
        <f aca="false">'Геометрия листов'!V84</f>
        <v>-3.145</v>
      </c>
      <c r="E84" s="52" t="n">
        <f aca="false">'Геометрия листов'!P84</f>
        <v>-4</v>
      </c>
      <c r="F84" s="53" t="n">
        <f aca="false">RADIANS(E84)</f>
        <v>-0.0698131700797732</v>
      </c>
      <c r="G84" s="52" t="n">
        <f aca="false">'Геометрия листов'!Q84</f>
        <v>53.66666667</v>
      </c>
      <c r="H84" s="53" t="n">
        <f aca="false">RADIANS(G84)</f>
        <v>0.936660031961801</v>
      </c>
      <c r="I84" s="53" t="n">
        <f aca="false">RADIANS(D84)</f>
        <v>-0.0548906049752217</v>
      </c>
      <c r="J84" s="53" t="n">
        <f aca="false">(I84-$I$162)*(I84-$I$162)</f>
        <v>0.00252086473713929</v>
      </c>
      <c r="K84" s="53" t="n">
        <f aca="false">$K$165</f>
        <v>52.0832059414633</v>
      </c>
      <c r="L84" s="53" t="n">
        <f aca="false">RADIANS(K84)</f>
        <v>0.909023428672808</v>
      </c>
      <c r="M84" s="53" t="n">
        <f aca="false">1/TAN(L84)+L84-H84</f>
        <v>0.751313010227913</v>
      </c>
      <c r="N84" s="53" t="n">
        <f aca="false">COS(H84)</f>
        <v>0.592481948607064</v>
      </c>
      <c r="O84" s="53" t="n">
        <f aca="false">F84*N84/M84</f>
        <v>-0.0550543415117393</v>
      </c>
      <c r="P84" s="53" t="n">
        <f aca="false">O84-I84</f>
        <v>-0.000163736536517578</v>
      </c>
      <c r="Q84" s="53" t="n">
        <f aca="false">DEGREES(P84)</f>
        <v>-0.0093814124945469</v>
      </c>
      <c r="R84" s="54" t="n">
        <f aca="false">Q84*60</f>
        <v>-0.562884749672814</v>
      </c>
      <c r="S84" s="53" t="n">
        <f aca="false">P84*P84</f>
        <v>2.68096533907722E-008</v>
      </c>
      <c r="T84" s="55" t="n">
        <f aca="false">(P84-$P$162)*(P84-$P$162)</f>
        <v>1.40078173516915E-009</v>
      </c>
      <c r="V84" s="1"/>
    </row>
    <row r="85" customFormat="false" ht="12.8" hidden="false" customHeight="false" outlineLevel="0" collapsed="false">
      <c r="A85" s="49" t="n">
        <f aca="true">RAND()</f>
        <v>0.604736932344514</v>
      </c>
      <c r="B85" s="50" t="str">
        <f aca="false">'Геометрия листов'!A85</f>
        <v>VTK_Ryad_XV_List_14_1901</v>
      </c>
      <c r="C85" s="51" t="n">
        <f aca="false">'Геометрия листов'!B85</f>
        <v>1920</v>
      </c>
      <c r="D85" s="17" t="n">
        <f aca="false">'Геометрия листов'!V85</f>
        <v>4.81</v>
      </c>
      <c r="E85" s="52" t="n">
        <f aca="false">'Геометрия листов'!P85</f>
        <v>6</v>
      </c>
      <c r="F85" s="53" t="n">
        <f aca="false">RADIANS(E85)</f>
        <v>0.10471975511966</v>
      </c>
      <c r="G85" s="52" t="n">
        <f aca="false">'Геометрия листов'!Q85</f>
        <v>53.66666667</v>
      </c>
      <c r="H85" s="53" t="n">
        <f aca="false">RADIANS(G85)</f>
        <v>0.936660031961801</v>
      </c>
      <c r="I85" s="53" t="n">
        <f aca="false">RADIANS(D85)</f>
        <v>0.0839503370209273</v>
      </c>
      <c r="J85" s="53" t="n">
        <f aca="false">(I85-$I$162)*(I85-$I$162)</f>
        <v>0.00785576050016149</v>
      </c>
      <c r="K85" s="53" t="n">
        <f aca="false">$K$165</f>
        <v>52.0832059414633</v>
      </c>
      <c r="L85" s="53" t="n">
        <f aca="false">RADIANS(K85)</f>
        <v>0.909023428672808</v>
      </c>
      <c r="M85" s="53" t="n">
        <f aca="false">1/TAN(L85)+L85-H85</f>
        <v>0.751313010227913</v>
      </c>
      <c r="N85" s="53" t="n">
        <f aca="false">COS(H85)</f>
        <v>0.592481948607064</v>
      </c>
      <c r="O85" s="53" t="n">
        <f aca="false">F85*N85/M85</f>
        <v>0.0825815122676091</v>
      </c>
      <c r="P85" s="53" t="n">
        <f aca="false">O85-I85</f>
        <v>-0.00136882475331822</v>
      </c>
      <c r="Q85" s="53" t="n">
        <f aca="false">DEGREES(P85)</f>
        <v>-0.0784278812581699</v>
      </c>
      <c r="R85" s="54" t="n">
        <f aca="false">Q85*60</f>
        <v>-4.7056728754902</v>
      </c>
      <c r="S85" s="53" t="n">
        <f aca="false">P85*P85</f>
        <v>1.87368120529668E-006</v>
      </c>
      <c r="T85" s="55" t="n">
        <f aca="false">(P85-$P$162)*(P85-$P$162)</f>
        <v>1.54384411066365E-006</v>
      </c>
      <c r="V85" s="1"/>
    </row>
    <row r="86" customFormat="false" ht="12.8" hidden="false" customHeight="false" outlineLevel="0" collapsed="false">
      <c r="A86" s="49" t="n">
        <f aca="true">RAND()</f>
        <v>0.418961640802868</v>
      </c>
      <c r="B86" s="50" t="str">
        <f aca="false">'Геометрия листов'!A86</f>
        <v>VTK_Ryad_XV_List_14_1901</v>
      </c>
      <c r="C86" s="51" t="n">
        <f aca="false">'Геометрия листов'!B86</f>
        <v>1920</v>
      </c>
      <c r="D86" s="17" t="n">
        <f aca="false">'Геометрия листов'!V86</f>
        <v>4.98</v>
      </c>
      <c r="E86" s="52" t="n">
        <f aca="false">'Геометрия листов'!P86</f>
        <v>6.33333333</v>
      </c>
      <c r="F86" s="53" t="n">
        <f aca="false">RADIANS(E86)</f>
        <v>0.110537519234797</v>
      </c>
      <c r="G86" s="52" t="n">
        <f aca="false">'Геометрия листов'!Q86</f>
        <v>53.66666667</v>
      </c>
      <c r="H86" s="53" t="n">
        <f aca="false">RADIANS(G86)</f>
        <v>0.936660031961801</v>
      </c>
      <c r="I86" s="53" t="n">
        <f aca="false">RADIANS(D86)</f>
        <v>0.0869173967493176</v>
      </c>
      <c r="J86" s="53" t="n">
        <f aca="false">(I86-$I$162)*(I86-$I$162)</f>
        <v>0.00839052114024424</v>
      </c>
      <c r="K86" s="53" t="n">
        <f aca="false">$K$165</f>
        <v>52.0832059414633</v>
      </c>
      <c r="L86" s="53" t="n">
        <f aca="false">RADIANS(K86)</f>
        <v>0.909023428672808</v>
      </c>
      <c r="M86" s="53" t="n">
        <f aca="false">1/TAN(L86)+L86-H86</f>
        <v>0.751313010227913</v>
      </c>
      <c r="N86" s="53" t="n">
        <f aca="false">COS(H86)</f>
        <v>0.592481948607064</v>
      </c>
      <c r="O86" s="53" t="n">
        <f aca="false">F86*N86/M86</f>
        <v>0.0871693740143756</v>
      </c>
      <c r="P86" s="53" t="n">
        <f aca="false">O86-I86</f>
        <v>0.000251977265057976</v>
      </c>
      <c r="Q86" s="53" t="n">
        <f aca="false">DEGREES(P86)</f>
        <v>0.0144372338210713</v>
      </c>
      <c r="R86" s="54" t="n">
        <f aca="false">Q86*60</f>
        <v>0.866234029264278</v>
      </c>
      <c r="S86" s="53" t="n">
        <f aca="false">P86*P86</f>
        <v>6.34925421060975E-008</v>
      </c>
      <c r="T86" s="55" t="n">
        <f aca="false">(P86-$P$162)*(P86-$P$162)</f>
        <v>1.4310089003366E-007</v>
      </c>
      <c r="V86" s="1"/>
    </row>
    <row r="87" customFormat="false" ht="12.8" hidden="false" customHeight="false" outlineLevel="0" collapsed="false">
      <c r="A87" s="49" t="n">
        <f aca="true">RAND()</f>
        <v>0.605158192070497</v>
      </c>
      <c r="B87" s="50" t="str">
        <f aca="false">'Геометрия листов'!A87</f>
        <v>VTK_Ryad_XVI_List_1_1908_amwig</v>
      </c>
      <c r="C87" s="51" t="n">
        <f aca="false">'Геометрия листов'!B87</f>
        <v>1908</v>
      </c>
      <c r="D87" s="17" t="n">
        <f aca="false">'Геометрия листов'!V87</f>
        <v>-6.46</v>
      </c>
      <c r="E87" s="52" t="n">
        <f aca="false">'Геометрия листов'!P87</f>
        <v>-8.33333333</v>
      </c>
      <c r="F87" s="53" t="n">
        <f aca="false">RADIANS(E87)</f>
        <v>-0.145444104274683</v>
      </c>
      <c r="G87" s="52" t="n">
        <f aca="false">'Геометрия листов'!Q87</f>
        <v>53</v>
      </c>
      <c r="H87" s="53" t="n">
        <f aca="false">RADIANS(G87)</f>
        <v>0.925024503556995</v>
      </c>
      <c r="I87" s="53" t="n">
        <f aca="false">RADIANS(D87)</f>
        <v>-0.112748269678834</v>
      </c>
      <c r="J87" s="53" t="n">
        <f aca="false">(I87-$I$162)*(I87-$I$162)</f>
        <v>0.0116782341056957</v>
      </c>
      <c r="K87" s="53" t="n">
        <f aca="false">$K$165</f>
        <v>52.0832059414633</v>
      </c>
      <c r="L87" s="53" t="n">
        <f aca="false">RADIANS(K87)</f>
        <v>0.909023428672808</v>
      </c>
      <c r="M87" s="53" t="n">
        <f aca="false">1/TAN(L87)+L87-H87</f>
        <v>0.762948538632719</v>
      </c>
      <c r="N87" s="53" t="n">
        <f aca="false">COS(H87)</f>
        <v>0.601815023152048</v>
      </c>
      <c r="O87" s="53" t="n">
        <f aca="false">F87*N87/M87</f>
        <v>-0.114726541239938</v>
      </c>
      <c r="P87" s="53" t="n">
        <f aca="false">O87-I87</f>
        <v>-0.00197827156110417</v>
      </c>
      <c r="Q87" s="53" t="n">
        <f aca="false">DEGREES(P87)</f>
        <v>-0.113346611182026</v>
      </c>
      <c r="R87" s="54" t="n">
        <f aca="false">Q87*60</f>
        <v>-6.80079667092153</v>
      </c>
      <c r="S87" s="53" t="n">
        <f aca="false">P87*P87</f>
        <v>3.91355836947352E-006</v>
      </c>
      <c r="T87" s="55" t="n">
        <f aca="false">(P87-$P$162)*(P87-$P$162)</f>
        <v>3.42976341009087E-006</v>
      </c>
      <c r="V87" s="1"/>
    </row>
    <row r="88" customFormat="false" ht="12.8" hidden="false" customHeight="false" outlineLevel="0" collapsed="false">
      <c r="A88" s="49" t="n">
        <f aca="true">RAND()</f>
        <v>0.710680268101347</v>
      </c>
      <c r="B88" s="50" t="str">
        <f aca="false">'Геометрия листов'!A88</f>
        <v>VTK_Ryad_XVI_List_4_1887</v>
      </c>
      <c r="C88" s="51" t="str">
        <f aca="false">'Геометрия листов'!B88</f>
        <v>После 1887</v>
      </c>
      <c r="D88" s="17" t="n">
        <f aca="false">'Геометрия листов'!V88</f>
        <v>-3.775</v>
      </c>
      <c r="E88" s="52" t="n">
        <f aca="false">'Геометрия листов'!P88</f>
        <v>-5</v>
      </c>
      <c r="F88" s="53" t="n">
        <f aca="false">RADIANS(E88)</f>
        <v>-0.0872664625997165</v>
      </c>
      <c r="G88" s="52" t="n">
        <f aca="false">'Геометрия листов'!Q88</f>
        <v>53.33333333</v>
      </c>
      <c r="H88" s="53" t="n">
        <f aca="false">RADIANS(G88)</f>
        <v>0.930842267672132</v>
      </c>
      <c r="I88" s="53" t="n">
        <f aca="false">RADIANS(D88)</f>
        <v>-0.0658861792627859</v>
      </c>
      <c r="J88" s="53" t="n">
        <f aca="false">(I88-$I$162)*(I88-$I$162)</f>
        <v>0.00374590368132972</v>
      </c>
      <c r="K88" s="53" t="n">
        <f aca="false">$K$165</f>
        <v>52.0832059414633</v>
      </c>
      <c r="L88" s="53" t="n">
        <f aca="false">RADIANS(K88)</f>
        <v>0.909023428672808</v>
      </c>
      <c r="M88" s="53" t="n">
        <f aca="false">1/TAN(L88)+L88-H88</f>
        <v>0.757130774517582</v>
      </c>
      <c r="N88" s="53" t="n">
        <f aca="false">COS(H88)</f>
        <v>0.597158591749452</v>
      </c>
      <c r="O88" s="53" t="n">
        <f aca="false">F88*N88/M88</f>
        <v>-0.0688281597669925</v>
      </c>
      <c r="P88" s="53" t="n">
        <f aca="false">O88-I88</f>
        <v>-0.00294198050420659</v>
      </c>
      <c r="Q88" s="53" t="n">
        <f aca="false">DEGREES(P88)</f>
        <v>-0.168563066300808</v>
      </c>
      <c r="R88" s="54" t="n">
        <f aca="false">Q88*60</f>
        <v>-10.1137839780485</v>
      </c>
      <c r="S88" s="53" t="n">
        <f aca="false">P88*P88</f>
        <v>8.65524928713166E-006</v>
      </c>
      <c r="T88" s="55" t="n">
        <f aca="false">(P88-$P$162)*(P88-$P$162)</f>
        <v>7.92800310407427E-006</v>
      </c>
      <c r="V88" s="1"/>
    </row>
    <row r="89" customFormat="false" ht="12.8" hidden="false" customHeight="false" outlineLevel="0" collapsed="false">
      <c r="A89" s="49" t="n">
        <f aca="true">RAND()</f>
        <v>0.630400978833525</v>
      </c>
      <c r="B89" s="50" t="str">
        <f aca="false">'Геометрия листов'!A89</f>
        <v>VTK_Ryad_XVI_List_5_1887</v>
      </c>
      <c r="C89" s="51" t="n">
        <f aca="false">'Геометрия листов'!B89</f>
        <v>1915</v>
      </c>
      <c r="D89" s="17" t="n">
        <f aca="false">'Геометрия листов'!V89</f>
        <v>-3.185</v>
      </c>
      <c r="E89" s="52" t="n">
        <f aca="false">'Геометрия листов'!P89</f>
        <v>-4</v>
      </c>
      <c r="F89" s="53" t="n">
        <f aca="false">RADIANS(E89)</f>
        <v>-0.0698131700797732</v>
      </c>
      <c r="G89" s="52" t="n">
        <f aca="false">'Геометрия листов'!Q89</f>
        <v>53.33333333</v>
      </c>
      <c r="H89" s="53" t="n">
        <f aca="false">RADIANS(G89)</f>
        <v>0.930842267672132</v>
      </c>
      <c r="I89" s="53" t="n">
        <f aca="false">RADIANS(D89)</f>
        <v>-0.0555887366760194</v>
      </c>
      <c r="J89" s="53" t="n">
        <f aca="false">(I89-$I$162)*(I89-$I$162)</f>
        <v>0.00259145601645712</v>
      </c>
      <c r="K89" s="53" t="n">
        <f aca="false">$K$165</f>
        <v>52.0832059414633</v>
      </c>
      <c r="L89" s="53" t="n">
        <f aca="false">RADIANS(K89)</f>
        <v>0.909023428672808</v>
      </c>
      <c r="M89" s="53" t="n">
        <f aca="false">1/TAN(L89)+L89-H89</f>
        <v>0.757130774517582</v>
      </c>
      <c r="N89" s="53" t="n">
        <f aca="false">COS(H89)</f>
        <v>0.597158591749452</v>
      </c>
      <c r="O89" s="53" t="n">
        <f aca="false">F89*N89/M89</f>
        <v>-0.055062527813594</v>
      </c>
      <c r="P89" s="53" t="n">
        <f aca="false">O89-I89</f>
        <v>0.000526208862425409</v>
      </c>
      <c r="Q89" s="53" t="n">
        <f aca="false">DEGREES(P89)</f>
        <v>0.0301495469593561</v>
      </c>
      <c r="R89" s="54" t="n">
        <f aca="false">Q89*60</f>
        <v>1.80897281756137</v>
      </c>
      <c r="S89" s="53" t="n">
        <f aca="false">P89*P89</f>
        <v>2.76895766895043E-007</v>
      </c>
      <c r="T89" s="55" t="n">
        <f aca="false">(P89-$P$162)*(P89-$P$162)</f>
        <v>4.25780236443369E-007</v>
      </c>
      <c r="V89" s="1"/>
    </row>
    <row r="90" customFormat="false" ht="12.8" hidden="false" customHeight="false" outlineLevel="0" collapsed="false">
      <c r="A90" s="49" t="n">
        <f aca="true">RAND()</f>
        <v>0.702331285703756</v>
      </c>
      <c r="B90" s="50" t="str">
        <f aca="false">'Геометрия листов'!A90</f>
        <v>VTK_Ryad_XVI_List_5_1887</v>
      </c>
      <c r="C90" s="51" t="n">
        <f aca="false">'Геометрия листов'!B90</f>
        <v>1915</v>
      </c>
      <c r="D90" s="17" t="n">
        <f aca="false">'Геометрия листов'!V90</f>
        <v>-2.885</v>
      </c>
      <c r="E90" s="52" t="n">
        <f aca="false">'Геометрия листов'!P90</f>
        <v>-3.66666667</v>
      </c>
      <c r="F90" s="53" t="n">
        <f aca="false">RADIANS(E90)</f>
        <v>-0.0639954059646364</v>
      </c>
      <c r="G90" s="52" t="n">
        <f aca="false">'Геометрия листов'!Q90</f>
        <v>53.33333333</v>
      </c>
      <c r="H90" s="53" t="n">
        <f aca="false">RADIANS(G90)</f>
        <v>0.930842267672132</v>
      </c>
      <c r="I90" s="53" t="n">
        <f aca="false">RADIANS(D90)</f>
        <v>-0.0503527489200364</v>
      </c>
      <c r="J90" s="53" t="n">
        <f aca="false">(I90-$I$162)*(I90-$I$162)</f>
        <v>0.00208578158031681</v>
      </c>
      <c r="K90" s="53" t="n">
        <f aca="false">$K$165</f>
        <v>52.0832059414633</v>
      </c>
      <c r="L90" s="53" t="n">
        <f aca="false">RADIANS(K90)</f>
        <v>0.909023428672808</v>
      </c>
      <c r="M90" s="53" t="n">
        <f aca="false">1/TAN(L90)+L90-H90</f>
        <v>0.757130774517582</v>
      </c>
      <c r="N90" s="53" t="n">
        <f aca="false">COS(H90)</f>
        <v>0.597158591749452</v>
      </c>
      <c r="O90" s="53" t="n">
        <f aca="false">F90*N90/M90</f>
        <v>-0.0504739838750133</v>
      </c>
      <c r="P90" s="53" t="n">
        <f aca="false">O90-I90</f>
        <v>-0.000121234954976859</v>
      </c>
      <c r="Q90" s="53" t="n">
        <f aca="false">DEGREES(P90)</f>
        <v>-0.0069462512496326</v>
      </c>
      <c r="R90" s="54" t="n">
        <f aca="false">Q90*60</f>
        <v>-0.416775074977956</v>
      </c>
      <c r="S90" s="53" t="n">
        <f aca="false">P90*P90</f>
        <v>1.46979143082411E-008</v>
      </c>
      <c r="T90" s="55" t="n">
        <f aca="false">(P90-$P$162)*(P90-$P$162)</f>
        <v>2.57511871567908E-011</v>
      </c>
      <c r="V90" s="1"/>
    </row>
    <row r="91" customFormat="false" ht="12.8" hidden="false" customHeight="false" outlineLevel="0" collapsed="false">
      <c r="A91" s="49" t="n">
        <f aca="true">RAND()</f>
        <v>0.822186495739097</v>
      </c>
      <c r="B91" s="50" t="str">
        <f aca="false">'Геометрия листов'!A91</f>
        <v>VTK_Ryad_XVI_List_9_Vrem_Izdan_1924</v>
      </c>
      <c r="C91" s="51" t="n">
        <f aca="false">'Геометрия листов'!B91</f>
        <v>1924</v>
      </c>
      <c r="D91" s="17" t="n">
        <f aca="false">'Геометрия листов'!V91</f>
        <v>0.25</v>
      </c>
      <c r="E91" s="52" t="n">
        <f aca="false">'Геометрия листов'!P91</f>
        <v>0.33333333</v>
      </c>
      <c r="F91" s="53" t="n">
        <f aca="false">RADIANS(E91)</f>
        <v>0.00581776411513679</v>
      </c>
      <c r="G91" s="52" t="n">
        <f aca="false">'Геометрия листов'!Q91</f>
        <v>53.33333333</v>
      </c>
      <c r="H91" s="53" t="n">
        <f aca="false">RADIANS(G91)</f>
        <v>0.930842267672132</v>
      </c>
      <c r="I91" s="53" t="n">
        <f aca="false">RADIANS(D91)</f>
        <v>0.00436332312998582</v>
      </c>
      <c r="J91" s="53" t="n">
        <f aca="false">(I91-$I$162)*(I91-$I$162)</f>
        <v>8.1824946543253E-005</v>
      </c>
      <c r="K91" s="53" t="n">
        <f aca="false">$K$165</f>
        <v>52.0832059414633</v>
      </c>
      <c r="L91" s="53" t="n">
        <f aca="false">RADIANS(K91)</f>
        <v>0.909023428672808</v>
      </c>
      <c r="M91" s="53" t="n">
        <f aca="false">1/TAN(L91)+L91-H91</f>
        <v>0.757130774517582</v>
      </c>
      <c r="N91" s="53" t="n">
        <f aca="false">COS(H91)</f>
        <v>0.597158591749452</v>
      </c>
      <c r="O91" s="53" t="n">
        <f aca="false">F91*N91/M91</f>
        <v>0.00458854393858073</v>
      </c>
      <c r="P91" s="53" t="n">
        <f aca="false">O91-I91</f>
        <v>0.000225220808594905</v>
      </c>
      <c r="Q91" s="53" t="n">
        <f aca="false">DEGREES(P91)</f>
        <v>0.0129042017910118</v>
      </c>
      <c r="R91" s="54" t="n">
        <f aca="false">Q91*60</f>
        <v>0.774252107460706</v>
      </c>
      <c r="S91" s="53" t="n">
        <f aca="false">P91*P91</f>
        <v>5.07244126241426E-008</v>
      </c>
      <c r="T91" s="55" t="n">
        <f aca="false">(P91-$P$162)*(P91-$P$162)</f>
        <v>1.23573570327564E-007</v>
      </c>
      <c r="V91" s="1"/>
    </row>
    <row r="92" customFormat="false" ht="12.8" hidden="false" customHeight="false" outlineLevel="0" collapsed="false">
      <c r="A92" s="49" t="n">
        <f aca="true">RAND()</f>
        <v>0.0838226653432616</v>
      </c>
      <c r="B92" s="50" t="str">
        <f aca="false">'Геометрия листов'!A92</f>
        <v>VTK_Ryad_XVI_List_9_Vrem_Izdan_1924</v>
      </c>
      <c r="C92" s="51" t="n">
        <f aca="false">'Геометрия листов'!B92</f>
        <v>1924</v>
      </c>
      <c r="D92" s="17" t="n">
        <f aca="false">'Геометрия листов'!V92</f>
        <v>0.47</v>
      </c>
      <c r="E92" s="52" t="n">
        <f aca="false">'Геометрия листов'!P92</f>
        <v>0.66666667</v>
      </c>
      <c r="F92" s="53" t="n">
        <f aca="false">RADIANS(E92)</f>
        <v>0.0116355284048065</v>
      </c>
      <c r="G92" s="52" t="n">
        <f aca="false">'Геометрия листов'!Q92</f>
        <v>53.33333333</v>
      </c>
      <c r="H92" s="53" t="n">
        <f aca="false">RADIANS(G92)</f>
        <v>0.930842267672132</v>
      </c>
      <c r="I92" s="53" t="n">
        <f aca="false">RADIANS(D92)</f>
        <v>0.00820304748437335</v>
      </c>
      <c r="J92" s="53" t="n">
        <f aca="false">(I92-$I$162)*(I92-$I$162)</f>
        <v>0.000166034528384415</v>
      </c>
      <c r="K92" s="53" t="n">
        <f aca="false">$K$165</f>
        <v>52.0832059414633</v>
      </c>
      <c r="L92" s="53" t="n">
        <f aca="false">RADIANS(K92)</f>
        <v>0.909023428672808</v>
      </c>
      <c r="M92" s="53" t="n">
        <f aca="false">1/TAN(L92)+L92-H92</f>
        <v>0.757130774517582</v>
      </c>
      <c r="N92" s="53" t="n">
        <f aca="false">COS(H92)</f>
        <v>0.597158591749452</v>
      </c>
      <c r="O92" s="53" t="n">
        <f aca="false">F92*N92/M92</f>
        <v>0.00917708801481777</v>
      </c>
      <c r="P92" s="53" t="n">
        <f aca="false">O92-I92</f>
        <v>0.000974040530444415</v>
      </c>
      <c r="Q92" s="53" t="n">
        <f aca="false">DEGREES(P92)</f>
        <v>0.0558084114691489</v>
      </c>
      <c r="R92" s="54" t="n">
        <f aca="false">Q92*60</f>
        <v>3.34850468814894</v>
      </c>
      <c r="S92" s="53" t="n">
        <f aca="false">P92*P92</f>
        <v>9.48754954948437E-007</v>
      </c>
      <c r="T92" s="55" t="n">
        <f aca="false">(P92-$P$162)*(P92-$P$162)</f>
        <v>1.21077022852204E-006</v>
      </c>
      <c r="V92" s="1"/>
    </row>
    <row r="93" customFormat="false" ht="12.8" hidden="false" customHeight="false" outlineLevel="0" collapsed="false">
      <c r="A93" s="49" t="n">
        <f aca="true">RAND()</f>
        <v>0.527225250469859</v>
      </c>
      <c r="B93" s="50" t="str">
        <f aca="false">'Геометрия листов'!A93</f>
        <v>VTK_Ryad_XVI_List_18_VII.1919</v>
      </c>
      <c r="C93" s="51" t="n">
        <f aca="false">'Геометрия листов'!B93</f>
        <v>1919</v>
      </c>
      <c r="D93" s="17" t="n">
        <f aca="false">'Геометрия листов'!V93</f>
        <v>8.13</v>
      </c>
      <c r="E93" s="52" t="n">
        <f aca="false">'Геометрия листов'!P93</f>
        <v>10.33333333</v>
      </c>
      <c r="F93" s="53" t="n">
        <f aca="false">RADIANS(E93)</f>
        <v>0.18035068931457</v>
      </c>
      <c r="G93" s="52" t="n">
        <f aca="false">'Геометрия листов'!Q93</f>
        <v>53</v>
      </c>
      <c r="H93" s="53" t="n">
        <f aca="false">RADIANS(G93)</f>
        <v>0.925024503556995</v>
      </c>
      <c r="I93" s="53" t="n">
        <f aca="false">RADIANS(D93)</f>
        <v>0.141895268187139</v>
      </c>
      <c r="J93" s="53" t="n">
        <f aca="false">(I93-$I$162)*(I93-$I$162)</f>
        <v>0.0214850102120246</v>
      </c>
      <c r="K93" s="53" t="n">
        <f aca="false">$K$165</f>
        <v>52.0832059414633</v>
      </c>
      <c r="L93" s="53" t="n">
        <f aca="false">RADIANS(K93)</f>
        <v>0.909023428672808</v>
      </c>
      <c r="M93" s="53" t="n">
        <f aca="false">1/TAN(L93)+L93-H93</f>
        <v>0.762948538632719</v>
      </c>
      <c r="N93" s="53" t="n">
        <f aca="false">COS(H93)</f>
        <v>0.601815023152048</v>
      </c>
      <c r="O93" s="53" t="n">
        <f aca="false">F93*N93/M93</f>
        <v>0.142260911148537</v>
      </c>
      <c r="P93" s="53" t="n">
        <f aca="false">O93-I93</f>
        <v>0.000365642961398432</v>
      </c>
      <c r="Q93" s="53" t="n">
        <f aca="false">DEGREES(P93)</f>
        <v>0.0209497984967951</v>
      </c>
      <c r="R93" s="54" t="n">
        <f aca="false">Q93*60</f>
        <v>1.2569879098077</v>
      </c>
      <c r="S93" s="53" t="n">
        <f aca="false">P93*P93</f>
        <v>1.33694775220216E-007</v>
      </c>
      <c r="T93" s="55" t="n">
        <f aca="false">(P93-$P$162)*(P93-$P$162)</f>
        <v>2.42017241722669E-007</v>
      </c>
      <c r="V93" s="1"/>
    </row>
    <row r="94" customFormat="false" ht="12.8" hidden="false" customHeight="false" outlineLevel="0" collapsed="false">
      <c r="A94" s="49" t="n">
        <f aca="true">RAND()</f>
        <v>0.733086631765269</v>
      </c>
      <c r="B94" s="50" t="str">
        <f aca="false">'Геометрия листов'!A94</f>
        <v>VTK_Ryad_XVI_List_18_VII.1919</v>
      </c>
      <c r="C94" s="51" t="n">
        <f aca="false">'Геометрия листов'!B94</f>
        <v>1919</v>
      </c>
      <c r="D94" s="17" t="n">
        <f aca="false">'Геометрия листов'!V94</f>
        <v>8.3</v>
      </c>
      <c r="E94" s="52" t="n">
        <f aca="false">'Геометрия листов'!P94</f>
        <v>10.66666667</v>
      </c>
      <c r="F94" s="53" t="n">
        <f aca="false">RADIANS(E94)</f>
        <v>0.186168453604239</v>
      </c>
      <c r="G94" s="52" t="n">
        <f aca="false">'Геометрия листов'!Q94</f>
        <v>53</v>
      </c>
      <c r="H94" s="53" t="n">
        <f aca="false">RADIANS(G94)</f>
        <v>0.925024503556995</v>
      </c>
      <c r="I94" s="53" t="n">
        <f aca="false">RADIANS(D94)</f>
        <v>0.144862327915529</v>
      </c>
      <c r="J94" s="53" t="n">
        <f aca="false">(I94-$I$162)*(I94-$I$162)</f>
        <v>0.0223636229955626</v>
      </c>
      <c r="K94" s="53" t="n">
        <f aca="false">$K$165</f>
        <v>52.0832059414633</v>
      </c>
      <c r="L94" s="53" t="n">
        <f aca="false">RADIANS(K94)</f>
        <v>0.909023428672808</v>
      </c>
      <c r="M94" s="53" t="n">
        <f aca="false">1/TAN(L94)+L94-H94</f>
        <v>0.762948538632719</v>
      </c>
      <c r="N94" s="53" t="n">
        <f aca="false">COS(H94)</f>
        <v>0.601815023152048</v>
      </c>
      <c r="O94" s="53" t="n">
        <f aca="false">F94*N94/M94</f>
        <v>0.146849972891751</v>
      </c>
      <c r="P94" s="53" t="n">
        <f aca="false">O94-I94</f>
        <v>0.00198764497622225</v>
      </c>
      <c r="Q94" s="53" t="n">
        <f aca="false">DEGREES(P94)</f>
        <v>0.113883668307916</v>
      </c>
      <c r="R94" s="54" t="n">
        <f aca="false">Q94*60</f>
        <v>6.83302009847496</v>
      </c>
      <c r="S94" s="53" t="n">
        <f aca="false">P94*P94</f>
        <v>3.95073255150156E-006</v>
      </c>
      <c r="T94" s="55" t="n">
        <f aca="false">(P94-$P$162)*(P94-$P$162)</f>
        <v>4.46880360250977E-006</v>
      </c>
      <c r="V94" s="1"/>
    </row>
    <row r="95" customFormat="false" ht="12.8" hidden="false" customHeight="false" outlineLevel="0" collapsed="false">
      <c r="A95" s="49" t="n">
        <f aca="true">RAND()</f>
        <v>0.902977386078328</v>
      </c>
      <c r="B95" s="50" t="str">
        <f aca="false">'Геометрия листов'!A95</f>
        <v>VTK_Ryad_XVI_List_19_IX.1919</v>
      </c>
      <c r="C95" s="51" t="n">
        <f aca="false">'Геометрия листов'!B95</f>
        <v>1919</v>
      </c>
      <c r="D95" s="17" t="n">
        <f aca="false">'Геометрия листов'!V95</f>
        <v>9.055</v>
      </c>
      <c r="E95" s="52" t="n">
        <f aca="false">'Геометрия листов'!P95</f>
        <v>11.66666667</v>
      </c>
      <c r="F95" s="53" t="n">
        <f aca="false">RADIANS(E95)</f>
        <v>0.203621746124183</v>
      </c>
      <c r="G95" s="52" t="n">
        <f aca="false">'Геометрия листов'!Q95</f>
        <v>53</v>
      </c>
      <c r="H95" s="53" t="n">
        <f aca="false">RADIANS(G95)</f>
        <v>0.925024503556995</v>
      </c>
      <c r="I95" s="53" t="n">
        <f aca="false">RADIANS(D95)</f>
        <v>0.158039563768087</v>
      </c>
      <c r="J95" s="53" t="n">
        <f aca="false">(I95-$I$162)*(I95-$I$162)</f>
        <v>0.0264784346071131</v>
      </c>
      <c r="K95" s="53" t="n">
        <f aca="false">$K$165</f>
        <v>52.0832059414633</v>
      </c>
      <c r="L95" s="53" t="n">
        <f aca="false">RADIANS(K95)</f>
        <v>0.909023428672808</v>
      </c>
      <c r="M95" s="53" t="n">
        <f aca="false">1/TAN(L95)+L95-H95</f>
        <v>0.762948538632719</v>
      </c>
      <c r="N95" s="53" t="n">
        <f aca="false">COS(H95)</f>
        <v>0.601815023152048</v>
      </c>
      <c r="O95" s="53" t="n">
        <f aca="false">F95*N95/M95</f>
        <v>0.160617157846051</v>
      </c>
      <c r="P95" s="53" t="n">
        <f aca="false">O95-I95</f>
        <v>0.00257759407796426</v>
      </c>
      <c r="Q95" s="53" t="n">
        <f aca="false">DEGREES(P95)</f>
        <v>0.147685261965267</v>
      </c>
      <c r="R95" s="54" t="n">
        <f aca="false">Q95*60</f>
        <v>8.86111571791603</v>
      </c>
      <c r="S95" s="53" t="n">
        <f aca="false">P95*P95</f>
        <v>6.64399123075644E-006</v>
      </c>
      <c r="T95" s="55" t="n">
        <f aca="false">(P95-$P$162)*(P95-$P$162)</f>
        <v>7.31109465481967E-006</v>
      </c>
      <c r="V95" s="1"/>
    </row>
    <row r="96" customFormat="false" ht="12.8" hidden="false" customHeight="false" outlineLevel="0" collapsed="false">
      <c r="A96" s="49" t="n">
        <f aca="true">RAND()</f>
        <v>0.629428392225246</v>
      </c>
      <c r="B96" s="50" t="str">
        <f aca="false">'Геометрия листов'!A96</f>
        <v>VTK_Ryad_XVI_List_19_IX.1919</v>
      </c>
      <c r="C96" s="51" t="n">
        <f aca="false">'Геометрия листов'!B96</f>
        <v>1919</v>
      </c>
      <c r="D96" s="17" t="n">
        <f aca="false">'Геометрия листов'!V96</f>
        <v>8.945</v>
      </c>
      <c r="E96" s="52" t="n">
        <f aca="false">'Геометрия листов'!P96</f>
        <v>11.33333333</v>
      </c>
      <c r="F96" s="53" t="n">
        <f aca="false">RADIANS(E96)</f>
        <v>0.197803981834513</v>
      </c>
      <c r="G96" s="52" t="n">
        <f aca="false">'Геометрия листов'!Q96</f>
        <v>52.66666667</v>
      </c>
      <c r="H96" s="53" t="n">
        <f aca="false">RADIANS(G96)</f>
        <v>0.919206739441858</v>
      </c>
      <c r="I96" s="53" t="n">
        <f aca="false">RADIANS(D96)</f>
        <v>0.156119701590893</v>
      </c>
      <c r="J96" s="53" t="n">
        <f aca="false">(I96-$I$162)*(I96-$I$162)</f>
        <v>0.0258573130246619</v>
      </c>
      <c r="K96" s="53" t="n">
        <f aca="false">$K$165</f>
        <v>52.0832059414633</v>
      </c>
      <c r="L96" s="53" t="n">
        <f aca="false">RADIANS(K96)</f>
        <v>0.909023428672808</v>
      </c>
      <c r="M96" s="53" t="n">
        <f aca="false">1/TAN(L96)+L96-H96</f>
        <v>0.768766302747856</v>
      </c>
      <c r="N96" s="53" t="n">
        <f aca="false">COS(H96)</f>
        <v>0.606451085352555</v>
      </c>
      <c r="O96" s="53" t="n">
        <f aca="false">F96*N96/M96</f>
        <v>0.156040189381118</v>
      </c>
      <c r="P96" s="53" t="n">
        <f aca="false">O96-I96</f>
        <v>-7.95122097748957E-005</v>
      </c>
      <c r="Q96" s="53" t="n">
        <f aca="false">DEGREES(P96)</f>
        <v>-0.00455571403986037</v>
      </c>
      <c r="R96" s="54" t="n">
        <f aca="false">Q96*60</f>
        <v>-0.273342842391622</v>
      </c>
      <c r="S96" s="53" t="n">
        <f aca="false">P96*P96</f>
        <v>6.32219150328702E-009</v>
      </c>
      <c r="T96" s="55" t="n">
        <f aca="false">(P96-$P$162)*(P96-$P$162)</f>
        <v>2.18998803204063E-009</v>
      </c>
      <c r="V96" s="1"/>
    </row>
    <row r="97" customFormat="false" ht="12.8" hidden="false" customHeight="false" outlineLevel="0" collapsed="false">
      <c r="A97" s="49" t="n">
        <f aca="true">RAND()</f>
        <v>0.212305607915646</v>
      </c>
      <c r="B97" s="50" t="str">
        <f aca="false">'Геометрия листов'!A97</f>
        <v>VTK_Ryad_XVI_List_19_IX.1919</v>
      </c>
      <c r="C97" s="51" t="n">
        <f aca="false">'Геометрия листов'!B97</f>
        <v>1919</v>
      </c>
      <c r="D97" s="17" t="n">
        <f aca="false">'Геометрия листов'!V97</f>
        <v>9.105</v>
      </c>
      <c r="E97" s="52" t="n">
        <f aca="false">'Геометрия листов'!P97</f>
        <v>11.66666667</v>
      </c>
      <c r="F97" s="53" t="n">
        <f aca="false">RADIANS(E97)</f>
        <v>0.203621746124183</v>
      </c>
      <c r="G97" s="52" t="n">
        <f aca="false">'Геометрия листов'!Q97</f>
        <v>52.66666667</v>
      </c>
      <c r="H97" s="53" t="n">
        <f aca="false">RADIANS(G97)</f>
        <v>0.919206739441858</v>
      </c>
      <c r="I97" s="53" t="n">
        <f aca="false">RADIANS(D97)</f>
        <v>0.158912228394084</v>
      </c>
      <c r="J97" s="53" t="n">
        <f aca="false">(I97-$I$162)*(I97-$I$162)</f>
        <v>0.0267631995384946</v>
      </c>
      <c r="K97" s="53" t="n">
        <f aca="false">$K$165</f>
        <v>52.0832059414633</v>
      </c>
      <c r="L97" s="53" t="n">
        <f aca="false">RADIANS(K97)</f>
        <v>0.909023428672808</v>
      </c>
      <c r="M97" s="53" t="n">
        <f aca="false">1/TAN(L97)+L97-H97</f>
        <v>0.768766302747856</v>
      </c>
      <c r="N97" s="53" t="n">
        <f aca="false">COS(H97)</f>
        <v>0.606451085352555</v>
      </c>
      <c r="O97" s="53" t="n">
        <f aca="false">F97*N97/M97</f>
        <v>0.160629606808995</v>
      </c>
      <c r="P97" s="53" t="n">
        <f aca="false">O97-I97</f>
        <v>0.00171737841491126</v>
      </c>
      <c r="Q97" s="53" t="n">
        <f aca="false">DEGREES(P97)</f>
        <v>0.0983985350012826</v>
      </c>
      <c r="R97" s="54" t="n">
        <f aca="false">Q97*60</f>
        <v>5.90391210007696</v>
      </c>
      <c r="S97" s="53" t="n">
        <f aca="false">P97*P97</f>
        <v>2.94938862000312E-006</v>
      </c>
      <c r="T97" s="55" t="n">
        <f aca="false">(P97-$P$162)*(P97-$P$162)</f>
        <v>3.39918519297473E-006</v>
      </c>
      <c r="V97" s="1"/>
    </row>
    <row r="98" customFormat="false" ht="12.8" hidden="false" customHeight="false" outlineLevel="0" collapsed="false">
      <c r="A98" s="49" t="n">
        <f aca="true">RAND()</f>
        <v>0.128405241957238</v>
      </c>
      <c r="B98" s="50" t="str">
        <f aca="false">'Геометрия листов'!A98</f>
        <v>VTK_RYAD_XVII_LIST_A_1913_amwig</v>
      </c>
      <c r="C98" s="51" t="n">
        <f aca="false">'Геометрия листов'!B98</f>
        <v>1913</v>
      </c>
      <c r="D98" s="17" t="n">
        <f aca="false">'Геометрия листов'!V98</f>
        <v>-7.255</v>
      </c>
      <c r="E98" s="52" t="n">
        <f aca="false">'Геометрия листов'!P98</f>
        <v>-9.33333333</v>
      </c>
      <c r="F98" s="53" t="n">
        <f aca="false">RADIANS(E98)</f>
        <v>-0.162897396794626</v>
      </c>
      <c r="G98" s="52" t="n">
        <f aca="false">'Геометрия листов'!Q98</f>
        <v>52.66666667</v>
      </c>
      <c r="H98" s="53" t="n">
        <f aca="false">RADIANS(G98)</f>
        <v>0.919206739441858</v>
      </c>
      <c r="I98" s="53" t="n">
        <f aca="false">RADIANS(D98)</f>
        <v>-0.126623637232189</v>
      </c>
      <c r="J98" s="53" t="n">
        <f aca="false">(I98-$I$162)*(I98-$I$162)</f>
        <v>0.0148696675000117</v>
      </c>
      <c r="K98" s="53" t="n">
        <f aca="false">$K$165</f>
        <v>52.0832059414633</v>
      </c>
      <c r="L98" s="53" t="n">
        <f aca="false">RADIANS(K98)</f>
        <v>0.909023428672808</v>
      </c>
      <c r="M98" s="53" t="n">
        <f aca="false">1/TAN(L98)+L98-H98</f>
        <v>0.768766302747856</v>
      </c>
      <c r="N98" s="53" t="n">
        <f aca="false">COS(H98)</f>
        <v>0.606451085352555</v>
      </c>
      <c r="O98" s="53" t="n">
        <f aca="false">F98*N98/M98</f>
        <v>-0.128503685364586</v>
      </c>
      <c r="P98" s="53" t="n">
        <f aca="false">O98-I98</f>
        <v>-0.0018800481323972</v>
      </c>
      <c r="Q98" s="53" t="n">
        <f aca="false">DEGREES(P98)</f>
        <v>-0.107718823267812</v>
      </c>
      <c r="R98" s="54" t="n">
        <f aca="false">Q98*60</f>
        <v>-6.46312939606873</v>
      </c>
      <c r="S98" s="53" t="n">
        <f aca="false">P98*P98</f>
        <v>3.5345809801302E-006</v>
      </c>
      <c r="T98" s="55" t="n">
        <f aca="false">(P98-$P$162)*(P98-$P$162)</f>
        <v>3.07559912856749E-006</v>
      </c>
      <c r="V98" s="1"/>
    </row>
    <row r="99" customFormat="false" ht="12.8" hidden="false" customHeight="false" outlineLevel="0" collapsed="false">
      <c r="A99" s="49" t="n">
        <f aca="true">RAND()</f>
        <v>0.279495723631768</v>
      </c>
      <c r="B99" s="50" t="str">
        <f aca="false">'Геометрия листов'!A99</f>
        <v>VTK_Ryad_XVII_List_4_1890</v>
      </c>
      <c r="C99" s="51" t="str">
        <f aca="false">'Геометрия листов'!B99</f>
        <v>После 1890</v>
      </c>
      <c r="D99" s="17" t="n">
        <f aca="false">'Геометрия листов'!V99</f>
        <v>-4.11</v>
      </c>
      <c r="E99" s="52" t="n">
        <f aca="false">'Геометрия листов'!P99</f>
        <v>-5</v>
      </c>
      <c r="F99" s="53" t="n">
        <f aca="false">RADIANS(E99)</f>
        <v>-0.0872664625997165</v>
      </c>
      <c r="G99" s="52" t="n">
        <f aca="false">'Геометрия листов'!Q99</f>
        <v>53</v>
      </c>
      <c r="H99" s="53" t="n">
        <f aca="false">RADIANS(G99)</f>
        <v>0.925024503556995</v>
      </c>
      <c r="I99" s="53" t="n">
        <f aca="false">RADIANS(D99)</f>
        <v>-0.071733032256967</v>
      </c>
      <c r="J99" s="53" t="n">
        <f aca="false">(I99-$I$162)*(I99-$I$162)</f>
        <v>0.00449578847501887</v>
      </c>
      <c r="K99" s="53" t="n">
        <f aca="false">$K$165</f>
        <v>52.0832059414633</v>
      </c>
      <c r="L99" s="53" t="n">
        <f aca="false">RADIANS(K99)</f>
        <v>0.909023428672808</v>
      </c>
      <c r="M99" s="53" t="n">
        <f aca="false">1/TAN(L99)+L99-H99</f>
        <v>0.762948538632719</v>
      </c>
      <c r="N99" s="53" t="n">
        <f aca="false">COS(H99)</f>
        <v>0.601815023152048</v>
      </c>
      <c r="O99" s="53" t="n">
        <f aca="false">F99*N99/M99</f>
        <v>-0.0688359247714974</v>
      </c>
      <c r="P99" s="53" t="n">
        <f aca="false">O99-I99</f>
        <v>0.00289710748546963</v>
      </c>
      <c r="Q99" s="53" t="n">
        <f aca="false">DEGREES(P99)</f>
        <v>0.165992031713168</v>
      </c>
      <c r="R99" s="54" t="n">
        <f aca="false">Q99*60</f>
        <v>9.95952190279011</v>
      </c>
      <c r="S99" s="53" t="n">
        <f aca="false">P99*P99</f>
        <v>8.39323178236418E-006</v>
      </c>
      <c r="T99" s="55" t="n">
        <f aca="false">(P99-$P$162)*(P99-$P$162)</f>
        <v>9.1410503752493E-006</v>
      </c>
      <c r="V99" s="1"/>
    </row>
    <row r="100" customFormat="false" ht="12.8" hidden="false" customHeight="false" outlineLevel="0" collapsed="false">
      <c r="A100" s="49" t="n">
        <f aca="true">RAND()</f>
        <v>0.610056617564447</v>
      </c>
      <c r="B100" s="50" t="str">
        <f aca="false">'Геометрия листов'!A100</f>
        <v>VTK_Ryad_XVII_List_4_1890</v>
      </c>
      <c r="C100" s="51" t="str">
        <f aca="false">'Геометрия листов'!B100</f>
        <v>После 1890</v>
      </c>
      <c r="D100" s="17" t="n">
        <f aca="false">'Геометрия листов'!V100</f>
        <v>-3.92</v>
      </c>
      <c r="E100" s="52" t="n">
        <f aca="false">'Геометрия листов'!P100</f>
        <v>-5</v>
      </c>
      <c r="F100" s="53" t="n">
        <f aca="false">RADIANS(E100)</f>
        <v>-0.0872664625997165</v>
      </c>
      <c r="G100" s="52" t="n">
        <f aca="false">'Геометрия листов'!Q100</f>
        <v>52.66666667</v>
      </c>
      <c r="H100" s="53" t="n">
        <f aca="false">RADIANS(G100)</f>
        <v>0.919206739441858</v>
      </c>
      <c r="I100" s="53" t="n">
        <f aca="false">RADIANS(D100)</f>
        <v>-0.0684169066781777</v>
      </c>
      <c r="J100" s="53" t="n">
        <f aca="false">(I100-$I$162)*(I100-$I$162)</f>
        <v>0.00406208847166811</v>
      </c>
      <c r="K100" s="53" t="n">
        <f aca="false">$K$165</f>
        <v>52.0832059414633</v>
      </c>
      <c r="L100" s="53" t="n">
        <f aca="false">RADIANS(K100)</f>
        <v>0.909023428672808</v>
      </c>
      <c r="M100" s="53" t="n">
        <f aca="false">1/TAN(L100)+L100-H100</f>
        <v>0.768766302747856</v>
      </c>
      <c r="N100" s="53" t="n">
        <f aca="false">COS(H100)</f>
        <v>0.606451085352555</v>
      </c>
      <c r="O100" s="53" t="n">
        <f aca="false">F100*N100/M100</f>
        <v>-0.068841260041329</v>
      </c>
      <c r="P100" s="53" t="n">
        <f aca="false">O100-I100</f>
        <v>-0.000424353363151289</v>
      </c>
      <c r="Q100" s="53" t="n">
        <f aca="false">DEGREES(P100)</f>
        <v>-0.0243136567307512</v>
      </c>
      <c r="R100" s="54" t="n">
        <f aca="false">Q100*60</f>
        <v>-1.45881940384507</v>
      </c>
      <c r="S100" s="53" t="n">
        <f aca="false">P100*P100</f>
        <v>1.8007577681781E-007</v>
      </c>
      <c r="T100" s="55" t="n">
        <f aca="false">(P100-$P$162)*(P100-$P$162)</f>
        <v>8.88301337922625E-008</v>
      </c>
      <c r="V100" s="1"/>
    </row>
    <row r="101" customFormat="false" ht="12.8" hidden="false" customHeight="false" outlineLevel="0" collapsed="false">
      <c r="A101" s="49" t="n">
        <f aca="true">RAND()</f>
        <v>0.914490167419495</v>
      </c>
      <c r="B101" s="50" t="str">
        <f aca="false">'Геометрия листов'!A101</f>
        <v>VTK_Ryad_XVII_List_6_1866</v>
      </c>
      <c r="C101" s="51" t="str">
        <f aca="false">'Геометрия листов'!B101</f>
        <v>После 1866</v>
      </c>
      <c r="D101" s="17" t="n">
        <f aca="false">'Геометрия листов'!V101</f>
        <v>-2.18</v>
      </c>
      <c r="E101" s="52" t="n">
        <f aca="false">'Геометрия листов'!P101</f>
        <v>-2.66666667</v>
      </c>
      <c r="F101" s="53" t="n">
        <f aca="false">RADIANS(E101)</f>
        <v>-0.0465421134446931</v>
      </c>
      <c r="G101" s="52" t="n">
        <f aca="false">'Геометрия листов'!Q101</f>
        <v>53</v>
      </c>
      <c r="H101" s="53" t="n">
        <f aca="false">RADIANS(G101)</f>
        <v>0.925024503556995</v>
      </c>
      <c r="I101" s="53" t="n">
        <f aca="false">RADIANS(D101)</f>
        <v>-0.0380481776934764</v>
      </c>
      <c r="J101" s="53" t="n">
        <f aca="false">(I101-$I$162)*(I101-$I$162)</f>
        <v>0.00111327571274147</v>
      </c>
      <c r="K101" s="53" t="n">
        <f aca="false">$K$165</f>
        <v>52.0832059414633</v>
      </c>
      <c r="L101" s="53" t="n">
        <f aca="false">RADIANS(K101)</f>
        <v>0.909023428672808</v>
      </c>
      <c r="M101" s="53" t="n">
        <f aca="false">1/TAN(L101)+L101-H101</f>
        <v>0.762948538632719</v>
      </c>
      <c r="N101" s="53" t="n">
        <f aca="false">COS(H101)</f>
        <v>0.601815023152048</v>
      </c>
      <c r="O101" s="53" t="n">
        <f aca="false">F101*N101/M101</f>
        <v>-0.0367124932573559</v>
      </c>
      <c r="P101" s="53" t="n">
        <f aca="false">O101-I101</f>
        <v>0.00133568443612053</v>
      </c>
      <c r="Q101" s="53" t="n">
        <f aca="false">DEGREES(P101)</f>
        <v>0.0765290809510177</v>
      </c>
      <c r="R101" s="54" t="n">
        <f aca="false">Q101*60</f>
        <v>4.59174485706106</v>
      </c>
      <c r="S101" s="53" t="n">
        <f aca="false">P101*P101</f>
        <v>1.78405291289462E-006</v>
      </c>
      <c r="T101" s="55" t="n">
        <f aca="false">(P101-$P$162)*(P101-$P$162)</f>
        <v>2.13742632110163E-006</v>
      </c>
      <c r="V101" s="1"/>
    </row>
    <row r="102" customFormat="false" ht="12.8" hidden="false" customHeight="false" outlineLevel="0" collapsed="false">
      <c r="A102" s="49" t="n">
        <f aca="true">RAND()</f>
        <v>0.846109423692327</v>
      </c>
      <c r="B102" s="50" t="str">
        <f aca="false">'Геометрия листов'!A102</f>
        <v>VTK_Ryad_XVII_List_6_1866</v>
      </c>
      <c r="C102" s="51" t="str">
        <f aca="false">'Геометрия листов'!B102</f>
        <v>После 1866</v>
      </c>
      <c r="D102" s="17" t="n">
        <f aca="false">'Геометрия листов'!V102</f>
        <v>-1.98</v>
      </c>
      <c r="E102" s="52" t="n">
        <f aca="false">'Геометрия листов'!P102</f>
        <v>-2.66666667</v>
      </c>
      <c r="F102" s="53" t="n">
        <f aca="false">RADIANS(E102)</f>
        <v>-0.0465421134446931</v>
      </c>
      <c r="G102" s="52" t="n">
        <f aca="false">'Геометрия листов'!Q102</f>
        <v>52.66666667</v>
      </c>
      <c r="H102" s="53" t="n">
        <f aca="false">RADIANS(G102)</f>
        <v>0.919206739441858</v>
      </c>
      <c r="I102" s="53" t="n">
        <f aca="false">RADIANS(D102)</f>
        <v>-0.0345575191894877</v>
      </c>
      <c r="J102" s="53" t="n">
        <f aca="false">(I102-$I$162)*(I102-$I$162)</f>
        <v>0.000892523276339794</v>
      </c>
      <c r="K102" s="53" t="n">
        <f aca="false">$K$165</f>
        <v>52.0832059414633</v>
      </c>
      <c r="L102" s="53" t="n">
        <f aca="false">RADIANS(K102)</f>
        <v>0.909023428672808</v>
      </c>
      <c r="M102" s="53" t="n">
        <f aca="false">1/TAN(L102)+L102-H102</f>
        <v>0.768766302747856</v>
      </c>
      <c r="N102" s="53" t="n">
        <f aca="false">COS(H102)</f>
        <v>0.606451085352555</v>
      </c>
      <c r="O102" s="53" t="n">
        <f aca="false">F102*N102/M102</f>
        <v>-0.036715338734603</v>
      </c>
      <c r="P102" s="53" t="n">
        <f aca="false">O102-I102</f>
        <v>-0.00215781954511526</v>
      </c>
      <c r="Q102" s="53" t="n">
        <f aca="false">DEGREES(P102)</f>
        <v>-0.123633952885943</v>
      </c>
      <c r="R102" s="54" t="n">
        <f aca="false">Q102*60</f>
        <v>-7.4180371731566</v>
      </c>
      <c r="S102" s="53" t="n">
        <f aca="false">P102*P102</f>
        <v>4.65618518928141E-006</v>
      </c>
      <c r="T102" s="55" t="n">
        <f aca="false">(P102-$P$162)*(P102-$P$162)</f>
        <v>4.12703299135835E-006</v>
      </c>
      <c r="V102" s="1"/>
    </row>
    <row r="103" customFormat="false" ht="12.8" hidden="false" customHeight="false" outlineLevel="0" collapsed="false">
      <c r="A103" s="49" t="n">
        <f aca="true">RAND()</f>
        <v>0.70145412939311</v>
      </c>
      <c r="B103" s="50" t="str">
        <f aca="false">'Геометрия листов'!A103</f>
        <v>VTK_Ryad_XVII_List_14_1920</v>
      </c>
      <c r="C103" s="51" t="n">
        <f aca="false">'Геометрия листов'!B103</f>
        <v>1920</v>
      </c>
      <c r="D103" s="17" t="n">
        <f aca="false">'Геометрия листов'!V103</f>
        <v>4.765</v>
      </c>
      <c r="E103" s="52" t="n">
        <f aca="false">'Геометрия листов'!P103</f>
        <v>6</v>
      </c>
      <c r="F103" s="53" t="n">
        <f aca="false">RADIANS(E103)</f>
        <v>0.10471975511966</v>
      </c>
      <c r="G103" s="52" t="n">
        <f aca="false">'Геометрия листов'!Q103</f>
        <v>52.66666667</v>
      </c>
      <c r="H103" s="53" t="n">
        <f aca="false">RADIANS(G103)</f>
        <v>0.919206739441858</v>
      </c>
      <c r="I103" s="53" t="n">
        <f aca="false">RADIANS(D103)</f>
        <v>0.0831649388575298</v>
      </c>
      <c r="J103" s="53" t="n">
        <f aca="false">(I103-$I$162)*(I103-$I$162)</f>
        <v>0.0077171533866172</v>
      </c>
      <c r="K103" s="53" t="n">
        <f aca="false">$K$165</f>
        <v>52.0832059414633</v>
      </c>
      <c r="L103" s="53" t="n">
        <f aca="false">RADIANS(K103)</f>
        <v>0.909023428672808</v>
      </c>
      <c r="M103" s="53" t="n">
        <f aca="false">1/TAN(L103)+L103-H103</f>
        <v>0.768766302747856</v>
      </c>
      <c r="N103" s="53" t="n">
        <f aca="false">COS(H103)</f>
        <v>0.606451085352555</v>
      </c>
      <c r="O103" s="53" t="n">
        <f aca="false">F103*N103/M103</f>
        <v>0.0826095120495949</v>
      </c>
      <c r="P103" s="53" t="n">
        <f aca="false">O103-I103</f>
        <v>-0.00055542680793487</v>
      </c>
      <c r="Q103" s="53" t="n">
        <f aca="false">DEGREES(P103)</f>
        <v>-0.0318236119230914</v>
      </c>
      <c r="R103" s="54" t="n">
        <f aca="false">Q103*60</f>
        <v>-1.90941671538548</v>
      </c>
      <c r="S103" s="53" t="n">
        <f aca="false">P103*P103</f>
        <v>3.08498938972718E-007</v>
      </c>
      <c r="T103" s="55" t="n">
        <f aca="false">(P103-$P$162)*(P103-$P$162)</f>
        <v>1.84141648750975E-007</v>
      </c>
      <c r="V103" s="1"/>
    </row>
    <row r="104" customFormat="false" ht="12.8" hidden="false" customHeight="false" outlineLevel="0" collapsed="false">
      <c r="A104" s="49" t="n">
        <f aca="true">RAND()</f>
        <v>0.319513501252609</v>
      </c>
      <c r="B104" s="50" t="str">
        <f aca="false">'Геометрия листов'!A104</f>
        <v>VTK_Ryad_XVIII_List_A_1912_amwig</v>
      </c>
      <c r="C104" s="51" t="n">
        <f aca="false">'Геометрия листов'!B104</f>
        <v>1912</v>
      </c>
      <c r="D104" s="17" t="n">
        <f aca="false">'Геометрия листов'!V104</f>
        <v>-7.275</v>
      </c>
      <c r="E104" s="52" t="n">
        <f aca="false">'Геометрия листов'!P104</f>
        <v>-9.33333333</v>
      </c>
      <c r="F104" s="53" t="n">
        <f aca="false">RADIANS(E104)</f>
        <v>-0.162897396794626</v>
      </c>
      <c r="G104" s="52" t="n">
        <f aca="false">'Геометрия листов'!Q104</f>
        <v>52</v>
      </c>
      <c r="H104" s="53" t="n">
        <f aca="false">RADIANS(G104)</f>
        <v>0.907571211037051</v>
      </c>
      <c r="I104" s="53" t="n">
        <f aca="false">RADIANS(D104)</f>
        <v>-0.126972703082587</v>
      </c>
      <c r="J104" s="53" t="n">
        <f aca="false">(I104-$I$162)*(I104-$I$162)</f>
        <v>0.0149549203965156</v>
      </c>
      <c r="K104" s="53" t="n">
        <f aca="false">$K$165</f>
        <v>52.0832059414633</v>
      </c>
      <c r="L104" s="53" t="n">
        <f aca="false">RADIANS(K104)</f>
        <v>0.909023428672808</v>
      </c>
      <c r="M104" s="53" t="n">
        <f aca="false">1/TAN(L104)+L104-H104</f>
        <v>0.780401831152663</v>
      </c>
      <c r="N104" s="53" t="n">
        <f aca="false">COS(H104)</f>
        <v>0.615661475325658</v>
      </c>
      <c r="O104" s="53" t="n">
        <f aca="false">F104*N104/M104</f>
        <v>-0.128510272059664</v>
      </c>
      <c r="P104" s="53" t="n">
        <f aca="false">O104-I104</f>
        <v>-0.00153756897707674</v>
      </c>
      <c r="Q104" s="53" t="n">
        <f aca="false">DEGREES(P104)</f>
        <v>-0.0880962130967445</v>
      </c>
      <c r="R104" s="54" t="n">
        <f aca="false">Q104*60</f>
        <v>-5.28577278580467</v>
      </c>
      <c r="S104" s="53" t="n">
        <f aca="false">P104*P104</f>
        <v>2.36411835926882E-006</v>
      </c>
      <c r="T104" s="55" t="n">
        <f aca="false">(P104-$P$162)*(P104-$P$162)</f>
        <v>1.99165326158976E-006</v>
      </c>
      <c r="V104" s="1"/>
    </row>
    <row r="105" customFormat="false" ht="12.8" hidden="false" customHeight="false" outlineLevel="0" collapsed="false">
      <c r="A105" s="49" t="n">
        <f aca="true">RAND()</f>
        <v>0.706269799570393</v>
      </c>
      <c r="B105" s="50" t="str">
        <f aca="false">'Геометрия листов'!A105</f>
        <v>VTK_Ryad_XVIII_List_A_1912_amwig</v>
      </c>
      <c r="C105" s="51" t="n">
        <f aca="false">'Геометрия листов'!B105</f>
        <v>1912</v>
      </c>
      <c r="D105" s="17" t="n">
        <f aca="false">'Геометрия листов'!V105</f>
        <v>-7.045</v>
      </c>
      <c r="E105" s="52" t="n">
        <f aca="false">'Геометрия листов'!P105</f>
        <v>-9</v>
      </c>
      <c r="F105" s="53" t="n">
        <f aca="false">RADIANS(E105)</f>
        <v>-0.15707963267949</v>
      </c>
      <c r="G105" s="52" t="n">
        <f aca="false">'Геометрия листов'!Q105</f>
        <v>52</v>
      </c>
      <c r="H105" s="53" t="n">
        <f aca="false">RADIANS(G105)</f>
        <v>0.907571211037051</v>
      </c>
      <c r="I105" s="53" t="n">
        <f aca="false">RADIANS(D105)</f>
        <v>-0.122958445803001</v>
      </c>
      <c r="J105" s="53" t="n">
        <f aca="false">(I105-$I$162)*(I105-$I$162)</f>
        <v>0.0139892251080961</v>
      </c>
      <c r="K105" s="53" t="n">
        <f aca="false">$K$165</f>
        <v>52.0832059414633</v>
      </c>
      <c r="L105" s="53" t="n">
        <f aca="false">RADIANS(K105)</f>
        <v>0.909023428672808</v>
      </c>
      <c r="M105" s="53" t="n">
        <f aca="false">1/TAN(L105)+L105-H105</f>
        <v>0.780401831152663</v>
      </c>
      <c r="N105" s="53" t="n">
        <f aca="false">COS(H105)</f>
        <v>0.615661475325658</v>
      </c>
      <c r="O105" s="53" t="n">
        <f aca="false">F105*N105/M105</f>
        <v>-0.123920619530362</v>
      </c>
      <c r="P105" s="53" t="n">
        <f aca="false">O105-I105</f>
        <v>-0.000962173727361293</v>
      </c>
      <c r="Q105" s="53" t="n">
        <f aca="false">DEGREES(P105)</f>
        <v>-0.0551284937361732</v>
      </c>
      <c r="R105" s="54" t="n">
        <f aca="false">Q105*60</f>
        <v>-3.30770962417039</v>
      </c>
      <c r="S105" s="53" t="n">
        <f aca="false">P105*P105</f>
        <v>9.25778281624324E-007</v>
      </c>
      <c r="T105" s="55" t="n">
        <f aca="false">(P105-$P$162)*(P105-$P$162)</f>
        <v>6.98668976939049E-007</v>
      </c>
      <c r="V105" s="1"/>
    </row>
    <row r="106" customFormat="false" ht="12.8" hidden="false" customHeight="false" outlineLevel="0" collapsed="false">
      <c r="A106" s="49" t="n">
        <f aca="true">RAND()</f>
        <v>0.351120270991967</v>
      </c>
      <c r="B106" s="50" t="str">
        <f aca="false">'Геометрия листов'!A106</f>
        <v>VTK_Ryad_XVIII_List_15_X.1919</v>
      </c>
      <c r="C106" s="51" t="n">
        <f aca="false">'Геометрия листов'!B106</f>
        <v>1919</v>
      </c>
      <c r="D106" s="17" t="n">
        <f aca="false">'Геометрия листов'!V106</f>
        <v>5.56</v>
      </c>
      <c r="E106" s="52" t="n">
        <f aca="false">'Геометрия листов'!P106</f>
        <v>7</v>
      </c>
      <c r="F106" s="53" t="n">
        <f aca="false">RADIANS(E106)</f>
        <v>0.122173047639603</v>
      </c>
      <c r="G106" s="52" t="n">
        <f aca="false">'Геометрия листов'!Q106</f>
        <v>52.33333333</v>
      </c>
      <c r="H106" s="53" t="n">
        <f aca="false">RADIANS(G106)</f>
        <v>0.913388975152188</v>
      </c>
      <c r="I106" s="53" t="n">
        <f aca="false">RADIANS(D106)</f>
        <v>0.0970403064108847</v>
      </c>
      <c r="J106" s="53" t="n">
        <f aca="false">(I106-$I$162)*(I106-$I$162)</f>
        <v>0.0103475071957808</v>
      </c>
      <c r="K106" s="53" t="n">
        <f aca="false">$K$165</f>
        <v>52.0832059414633</v>
      </c>
      <c r="L106" s="53" t="n">
        <f aca="false">RADIANS(K106)</f>
        <v>0.909023428672808</v>
      </c>
      <c r="M106" s="53" t="n">
        <f aca="false">1/TAN(L106)+L106-H106</f>
        <v>0.774584067037526</v>
      </c>
      <c r="N106" s="53" t="n">
        <f aca="false">COS(H106)</f>
        <v>0.611066621575652</v>
      </c>
      <c r="O106" s="53" t="n">
        <f aca="false">F106*N106/M106</f>
        <v>0.0963818837047116</v>
      </c>
      <c r="P106" s="53" t="n">
        <f aca="false">O106-I106</f>
        <v>-0.000658422706173112</v>
      </c>
      <c r="Q106" s="53" t="n">
        <f aca="false">DEGREES(P106)</f>
        <v>-0.0377248421993016</v>
      </c>
      <c r="R106" s="54" t="n">
        <f aca="false">Q106*60</f>
        <v>-2.2634905319581</v>
      </c>
      <c r="S106" s="53" t="n">
        <f aca="false">P106*P106</f>
        <v>4.33520460004324E-007</v>
      </c>
      <c r="T106" s="55" t="n">
        <f aca="false">(P106-$P$162)*(P106-$P$162)</f>
        <v>2.83144445312869E-007</v>
      </c>
      <c r="V106" s="1"/>
    </row>
    <row r="107" customFormat="false" ht="12.8" hidden="false" customHeight="false" outlineLevel="0" collapsed="false">
      <c r="A107" s="49" t="n">
        <f aca="true">RAND()</f>
        <v>0.541789605585751</v>
      </c>
      <c r="B107" s="50" t="str">
        <f aca="false">'Геометрия листов'!A107</f>
        <v>VTK_Ryad_XIX_List_1_1910_amwig</v>
      </c>
      <c r="C107" s="51" t="n">
        <f aca="false">'Геометрия листов'!B107</f>
        <v>1910</v>
      </c>
      <c r="D107" s="17" t="n">
        <f aca="false">'Геометрия листов'!V107</f>
        <v>-6.28</v>
      </c>
      <c r="E107" s="52" t="n">
        <f aca="false">'Геометрия листов'!P107</f>
        <v>-8</v>
      </c>
      <c r="F107" s="53" t="n">
        <f aca="false">RADIANS(E107)</f>
        <v>-0.139626340159546</v>
      </c>
      <c r="G107" s="52" t="n">
        <f aca="false">'Геометрия листов'!Q107</f>
        <v>51.66666667</v>
      </c>
      <c r="H107" s="53" t="n">
        <f aca="false">RADIANS(G107)</f>
        <v>0.901753446921915</v>
      </c>
      <c r="I107" s="53" t="n">
        <f aca="false">RADIANS(D107)</f>
        <v>-0.109606677025244</v>
      </c>
      <c r="J107" s="53" t="n">
        <f aca="false">(I107-$I$162)*(I107-$I$162)</f>
        <v>0.0110091057698156</v>
      </c>
      <c r="K107" s="53" t="n">
        <f aca="false">$K$165</f>
        <v>52.0832059414633</v>
      </c>
      <c r="L107" s="53" t="n">
        <f aca="false">RADIANS(K107)</f>
        <v>0.909023428672808</v>
      </c>
      <c r="M107" s="53" t="n">
        <f aca="false">1/TAN(L107)+L107-H107</f>
        <v>0.786219595267799</v>
      </c>
      <c r="N107" s="53" t="n">
        <f aca="false">COS(H107)</f>
        <v>0.620235491222625</v>
      </c>
      <c r="O107" s="53" t="n">
        <f aca="false">F107*N107/M107</f>
        <v>-0.110148884863364</v>
      </c>
      <c r="P107" s="53" t="n">
        <f aca="false">O107-I107</f>
        <v>-0.000542207838119826</v>
      </c>
      <c r="Q107" s="53" t="n">
        <f aca="false">DEGREES(P107)</f>
        <v>-0.0310662207431786</v>
      </c>
      <c r="R107" s="54" t="n">
        <f aca="false">Q107*60</f>
        <v>-1.86397324459072</v>
      </c>
      <c r="S107" s="53" t="n">
        <f aca="false">P107*P107</f>
        <v>2.93989339718576E-007</v>
      </c>
      <c r="T107" s="55" t="n">
        <f aca="false">(P107-$P$162)*(P107-$P$162)</f>
        <v>1.72971412901339E-007</v>
      </c>
      <c r="V107" s="1"/>
    </row>
    <row r="108" customFormat="false" ht="12.8" hidden="false" customHeight="false" outlineLevel="0" collapsed="false">
      <c r="A108" s="49" t="n">
        <f aca="true">RAND()</f>
        <v>0.428524058769089</v>
      </c>
      <c r="B108" s="50" t="str">
        <f aca="false">'Геометрия листов'!A108</f>
        <v>VTK_Ryad_XIX_List_4_1887</v>
      </c>
      <c r="C108" s="51" t="str">
        <f aca="false">'Геометрия листов'!B108</f>
        <v>После 1887</v>
      </c>
      <c r="D108" s="17" t="n">
        <f aca="false">'Геометрия листов'!V108</f>
        <v>-3.885</v>
      </c>
      <c r="E108" s="52" t="n">
        <f aca="false">'Геометрия листов'!P108</f>
        <v>-5</v>
      </c>
      <c r="F108" s="53" t="n">
        <f aca="false">RADIANS(E108)</f>
        <v>-0.0872664625997165</v>
      </c>
      <c r="G108" s="52" t="n">
        <f aca="false">'Геометрия листов'!Q108</f>
        <v>52</v>
      </c>
      <c r="H108" s="53" t="n">
        <f aca="false">RADIANS(G108)</f>
        <v>0.907571211037051</v>
      </c>
      <c r="I108" s="53" t="n">
        <f aca="false">RADIANS(D108)</f>
        <v>-0.0678060414399797</v>
      </c>
      <c r="J108" s="53" t="n">
        <f aca="false">(I108-$I$162)*(I108-$I$162)</f>
        <v>0.00398459522796853</v>
      </c>
      <c r="K108" s="53" t="n">
        <f aca="false">$K$165</f>
        <v>52.0832059414633</v>
      </c>
      <c r="L108" s="53" t="n">
        <f aca="false">RADIANS(K108)</f>
        <v>0.909023428672808</v>
      </c>
      <c r="M108" s="53" t="n">
        <f aca="false">1/TAN(L108)+L108-H108</f>
        <v>0.780401831152663</v>
      </c>
      <c r="N108" s="53" t="n">
        <f aca="false">COS(H108)</f>
        <v>0.615661475325658</v>
      </c>
      <c r="O108" s="53" t="n">
        <f aca="false">F108*N108/M108</f>
        <v>-0.0688447886279789</v>
      </c>
      <c r="P108" s="53" t="n">
        <f aca="false">O108-I108</f>
        <v>-0.00103874718799923</v>
      </c>
      <c r="Q108" s="53" t="n">
        <f aca="false">DEGREES(P108)</f>
        <v>-0.0595158298534384</v>
      </c>
      <c r="R108" s="54" t="n">
        <f aca="false">Q108*60</f>
        <v>-3.5709497912063</v>
      </c>
      <c r="S108" s="53" t="n">
        <f aca="false">P108*P108</f>
        <v>1.07899572057632E-006</v>
      </c>
      <c r="T108" s="55" t="n">
        <f aca="false">(P108-$P$162)*(P108-$P$162)</f>
        <v>8.3254250212253E-007</v>
      </c>
      <c r="V108" s="1"/>
    </row>
    <row r="109" customFormat="false" ht="12.8" hidden="false" customHeight="false" outlineLevel="0" collapsed="false">
      <c r="A109" s="49" t="n">
        <f aca="true">RAND()</f>
        <v>0.904797878659281</v>
      </c>
      <c r="B109" s="50" t="str">
        <f aca="false">'Геометрия листов'!A109</f>
        <v>VTK_Ryad_XIX_List_4_1887</v>
      </c>
      <c r="C109" s="51" t="str">
        <f aca="false">'Геометрия листов'!B109</f>
        <v>После 1887</v>
      </c>
      <c r="D109" s="17" t="n">
        <f aca="false">'Геометрия листов'!V109</f>
        <v>-3.685</v>
      </c>
      <c r="E109" s="52" t="n">
        <f aca="false">'Геометрия листов'!P109</f>
        <v>-4.66666667</v>
      </c>
      <c r="F109" s="53" t="n">
        <f aca="false">RADIANS(E109)</f>
        <v>-0.0814486984845797</v>
      </c>
      <c r="G109" s="52" t="n">
        <f aca="false">'Геометрия листов'!Q109</f>
        <v>52</v>
      </c>
      <c r="H109" s="53" t="n">
        <f aca="false">RADIANS(G109)</f>
        <v>0.907571211037051</v>
      </c>
      <c r="I109" s="53" t="n">
        <f aca="false">RADIANS(D109)</f>
        <v>-0.064315382935991</v>
      </c>
      <c r="J109" s="53" t="n">
        <f aca="false">(I109-$I$162)*(I109-$I$162)</f>
        <v>0.00355609371127231</v>
      </c>
      <c r="K109" s="53" t="n">
        <f aca="false">$K$165</f>
        <v>52.0832059414633</v>
      </c>
      <c r="L109" s="53" t="n">
        <f aca="false">RADIANS(K109)</f>
        <v>0.909023428672808</v>
      </c>
      <c r="M109" s="53" t="n">
        <f aca="false">1/TAN(L109)+L109-H109</f>
        <v>0.780401831152663</v>
      </c>
      <c r="N109" s="53" t="n">
        <f aca="false">COS(H109)</f>
        <v>0.615661475325658</v>
      </c>
      <c r="O109" s="53" t="n">
        <f aca="false">F109*N109/M109</f>
        <v>-0.0642551360986769</v>
      </c>
      <c r="P109" s="53" t="n">
        <f aca="false">O109-I109</f>
        <v>6.02468373141485E-005</v>
      </c>
      <c r="Q109" s="53" t="n">
        <f aca="false">DEGREES(P109)</f>
        <v>0.00345188950711199</v>
      </c>
      <c r="R109" s="54" t="n">
        <f aca="false">Q109*60</f>
        <v>0.20711337042672</v>
      </c>
      <c r="S109" s="53" t="n">
        <f aca="false">P109*P109</f>
        <v>3.62968140635747E-009</v>
      </c>
      <c r="T109" s="55" t="n">
        <f aca="false">(P109-$P$162)*(P109-$P$162)</f>
        <v>3.48032736081388E-008</v>
      </c>
      <c r="V109" s="1"/>
    </row>
    <row r="110" customFormat="false" ht="12.8" hidden="false" customHeight="false" outlineLevel="0" collapsed="false">
      <c r="A110" s="49" t="n">
        <f aca="true">RAND()</f>
        <v>0.0215998068408669</v>
      </c>
      <c r="B110" s="50" t="str">
        <f aca="false">'Геометрия листов'!A110</f>
        <v>VTK_Ryad_XIX_List_4_1887</v>
      </c>
      <c r="C110" s="51" t="str">
        <f aca="false">'Геометрия листов'!B110</f>
        <v>После 1887</v>
      </c>
      <c r="D110" s="17" t="n">
        <f aca="false">'Геометрия листов'!V110</f>
        <v>-3.805</v>
      </c>
      <c r="E110" s="52" t="n">
        <f aca="false">'Геометрия листов'!P110</f>
        <v>-4.66666667</v>
      </c>
      <c r="F110" s="53" t="n">
        <f aca="false">RADIANS(E110)</f>
        <v>-0.0814486984845797</v>
      </c>
      <c r="G110" s="52" t="n">
        <f aca="false">'Геометрия листов'!Q110</f>
        <v>51.66666667</v>
      </c>
      <c r="H110" s="53" t="n">
        <f aca="false">RADIANS(G110)</f>
        <v>0.901753446921915</v>
      </c>
      <c r="I110" s="53" t="n">
        <f aca="false">RADIANS(D110)</f>
        <v>-0.0664097780383842</v>
      </c>
      <c r="J110" s="53" t="n">
        <f aca="false">(I110-$I$162)*(I110-$I$162)</f>
        <v>0.00381027029406009</v>
      </c>
      <c r="K110" s="53" t="n">
        <f aca="false">$K$165</f>
        <v>52.0832059414633</v>
      </c>
      <c r="L110" s="53" t="n">
        <f aca="false">RADIANS(K110)</f>
        <v>0.909023428672808</v>
      </c>
      <c r="M110" s="53" t="n">
        <f aca="false">1/TAN(L110)+L110-H110</f>
        <v>0.786219595267799</v>
      </c>
      <c r="N110" s="53" t="n">
        <f aca="false">COS(H110)</f>
        <v>0.620235491222625</v>
      </c>
      <c r="O110" s="53" t="n">
        <f aca="false">F110*N110/M110</f>
        <v>-0.0642535162161911</v>
      </c>
      <c r="P110" s="53" t="n">
        <f aca="false">O110-I110</f>
        <v>0.00215626182219308</v>
      </c>
      <c r="Q110" s="53" t="n">
        <f aca="false">DEGREES(P110)</f>
        <v>0.123544701936852</v>
      </c>
      <c r="R110" s="54" t="n">
        <f aca="false">Q110*60</f>
        <v>7.41268211621112</v>
      </c>
      <c r="S110" s="53" t="n">
        <f aca="false">P110*P110</f>
        <v>4.64946504584744E-006</v>
      </c>
      <c r="T110" s="55" t="n">
        <f aca="false">(P110-$P$162)*(P110-$P$162)</f>
        <v>5.21013192184781E-006</v>
      </c>
      <c r="V110" s="1"/>
    </row>
    <row r="111" customFormat="false" ht="12.8" hidden="false" customHeight="false" outlineLevel="0" collapsed="false">
      <c r="A111" s="49" t="n">
        <f aca="true">RAND()</f>
        <v>0.765756215171639</v>
      </c>
      <c r="B111" s="50" t="str">
        <f aca="false">'Геометрия листов'!A111</f>
        <v>VTK_Ryad_XIX_List_11_IX.1917</v>
      </c>
      <c r="C111" s="51" t="n">
        <f aca="false">'Геометрия листов'!B111</f>
        <v>1917</v>
      </c>
      <c r="D111" s="17" t="n">
        <f aca="false">'Геометрия листов'!V111</f>
        <v>2.175</v>
      </c>
      <c r="E111" s="52" t="n">
        <f aca="false">'Геометрия листов'!P111</f>
        <v>2.66666667</v>
      </c>
      <c r="F111" s="53" t="n">
        <f aca="false">RADIANS(E111)</f>
        <v>0.0465421134446931</v>
      </c>
      <c r="G111" s="52" t="n">
        <f aca="false">'Геометрия листов'!Q111</f>
        <v>52</v>
      </c>
      <c r="H111" s="53" t="n">
        <f aca="false">RADIANS(G111)</f>
        <v>0.907571211037051</v>
      </c>
      <c r="I111" s="53" t="n">
        <f aca="false">RADIANS(D111)</f>
        <v>0.0379609112308767</v>
      </c>
      <c r="J111" s="53" t="n">
        <f aca="false">(I111-$I$162)*(I111-$I$162)</f>
        <v>0.00181845123657087</v>
      </c>
      <c r="K111" s="53" t="n">
        <f aca="false">$K$165</f>
        <v>52.0832059414633</v>
      </c>
      <c r="L111" s="53" t="n">
        <f aca="false">RADIANS(K111)</f>
        <v>0.909023428672808</v>
      </c>
      <c r="M111" s="53" t="n">
        <f aca="false">1/TAN(L111)+L111-H111</f>
        <v>0.780401831152663</v>
      </c>
      <c r="N111" s="53" t="n">
        <f aca="false">COS(H111)</f>
        <v>0.615661475325658</v>
      </c>
      <c r="O111" s="53" t="n">
        <f aca="false">F111*N111/M111</f>
        <v>0.0367172206474853</v>
      </c>
      <c r="P111" s="53" t="n">
        <f aca="false">O111-I111</f>
        <v>-0.00124369058339142</v>
      </c>
      <c r="Q111" s="53" t="n">
        <f aca="false">DEGREES(P111)</f>
        <v>-0.0712582214484918</v>
      </c>
      <c r="R111" s="54" t="n">
        <f aca="false">Q111*60</f>
        <v>-4.27549328690951</v>
      </c>
      <c r="S111" s="53" t="n">
        <f aca="false">P111*P111</f>
        <v>1.5467662672165E-006</v>
      </c>
      <c r="T111" s="55" t="n">
        <f aca="false">(P111-$P$162)*(P111-$P$162)</f>
        <v>1.24854044589399E-006</v>
      </c>
      <c r="V111" s="1"/>
    </row>
    <row r="112" customFormat="false" ht="12.8" hidden="false" customHeight="false" outlineLevel="0" collapsed="false">
      <c r="A112" s="49" t="n">
        <f aca="true">RAND()</f>
        <v>0.100796325120457</v>
      </c>
      <c r="B112" s="50" t="str">
        <f aca="false">'Геометрия листов'!A112</f>
        <v>VTK_Ryad_XIX_List_13_1899</v>
      </c>
      <c r="C112" s="51" t="str">
        <f aca="false">'Геометрия листов'!B112</f>
        <v>После 1899</v>
      </c>
      <c r="D112" s="17" t="n">
        <f aca="false">'Геометрия листов'!V112</f>
        <v>3.565</v>
      </c>
      <c r="E112" s="52" t="n">
        <f aca="false">'Геометрия листов'!P112</f>
        <v>4.66666667</v>
      </c>
      <c r="F112" s="53" t="n">
        <f aca="false">RADIANS(E112)</f>
        <v>0.0814486984845797</v>
      </c>
      <c r="G112" s="52" t="n">
        <f aca="false">'Геометрия листов'!Q112</f>
        <v>52</v>
      </c>
      <c r="H112" s="53" t="n">
        <f aca="false">RADIANS(G112)</f>
        <v>0.907571211037051</v>
      </c>
      <c r="I112" s="53" t="n">
        <f aca="false">RADIANS(D112)</f>
        <v>0.0622209878335979</v>
      </c>
      <c r="J112" s="53" t="n">
        <f aca="false">(I112-$I$162)*(I112-$I$162)</f>
        <v>0.00447606211726409</v>
      </c>
      <c r="K112" s="53" t="n">
        <f aca="false">$K$165</f>
        <v>52.0832059414633</v>
      </c>
      <c r="L112" s="53" t="n">
        <f aca="false">RADIANS(K112)</f>
        <v>0.909023428672808</v>
      </c>
      <c r="M112" s="53" t="n">
        <f aca="false">1/TAN(L112)+L112-H112</f>
        <v>0.780401831152663</v>
      </c>
      <c r="N112" s="53" t="n">
        <f aca="false">COS(H112)</f>
        <v>0.615661475325658</v>
      </c>
      <c r="O112" s="53" t="n">
        <f aca="false">F112*N112/M112</f>
        <v>0.0642551360986769</v>
      </c>
      <c r="P112" s="53" t="n">
        <f aca="false">O112-I112</f>
        <v>0.00203414826507895</v>
      </c>
      <c r="Q112" s="53" t="n">
        <f aca="false">DEGREES(P112)</f>
        <v>0.116548110492883</v>
      </c>
      <c r="R112" s="54" t="n">
        <f aca="false">Q112*60</f>
        <v>6.99288662957295</v>
      </c>
      <c r="S112" s="53" t="n">
        <f aca="false">P112*P112</f>
        <v>4.13775916432371E-006</v>
      </c>
      <c r="T112" s="55" t="n">
        <f aca="false">(P112-$P$162)*(P112-$P$162)</f>
        <v>4.66757783130881E-006</v>
      </c>
      <c r="V112" s="1"/>
    </row>
    <row r="113" customFormat="false" ht="12.8" hidden="false" customHeight="false" outlineLevel="0" collapsed="false">
      <c r="A113" s="49" t="n">
        <f aca="true">RAND()</f>
        <v>0.997972976242277</v>
      </c>
      <c r="B113" s="50" t="str">
        <f aca="false">'Геометрия листов'!A113</f>
        <v>VTK_Ryad_XIX_List_13_1899</v>
      </c>
      <c r="C113" s="51" t="str">
        <f aca="false">'Геометрия листов'!B113</f>
        <v>После 1899</v>
      </c>
      <c r="D113" s="17" t="n">
        <f aca="false">'Геометрия листов'!V113</f>
        <v>3.925</v>
      </c>
      <c r="E113" s="52" t="n">
        <f aca="false">'Геометрия листов'!P113</f>
        <v>5</v>
      </c>
      <c r="F113" s="53" t="n">
        <f aca="false">RADIANS(E113)</f>
        <v>0.0872664625997165</v>
      </c>
      <c r="G113" s="52" t="n">
        <f aca="false">'Геометрия листов'!Q113</f>
        <v>52</v>
      </c>
      <c r="H113" s="53" t="n">
        <f aca="false">RADIANS(G113)</f>
        <v>0.907571211037051</v>
      </c>
      <c r="I113" s="53" t="n">
        <f aca="false">RADIANS(D113)</f>
        <v>0.0685041731407774</v>
      </c>
      <c r="J113" s="53" t="n">
        <f aca="false">(I113-$I$162)*(I113-$I$162)</f>
        <v>0.00535627319032652</v>
      </c>
      <c r="K113" s="53" t="n">
        <f aca="false">$K$165</f>
        <v>52.0832059414633</v>
      </c>
      <c r="L113" s="53" t="n">
        <f aca="false">RADIANS(K113)</f>
        <v>0.909023428672808</v>
      </c>
      <c r="M113" s="53" t="n">
        <f aca="false">1/TAN(L113)+L113-H113</f>
        <v>0.780401831152663</v>
      </c>
      <c r="N113" s="53" t="n">
        <f aca="false">COS(H113)</f>
        <v>0.615661475325658</v>
      </c>
      <c r="O113" s="53" t="n">
        <f aca="false">F113*N113/M113</f>
        <v>0.0688447886279789</v>
      </c>
      <c r="P113" s="53" t="n">
        <f aca="false">O113-I113</f>
        <v>0.000340615487201532</v>
      </c>
      <c r="Q113" s="53" t="n">
        <f aca="false">DEGREES(P113)</f>
        <v>0.0195158298534401</v>
      </c>
      <c r="R113" s="54" t="n">
        <f aca="false">Q113*60</f>
        <v>1.1709497912064</v>
      </c>
      <c r="S113" s="53" t="n">
        <f aca="false">P113*P113</f>
        <v>1.16018910121537E-007</v>
      </c>
      <c r="T113" s="55" t="n">
        <f aca="false">(P113-$P$162)*(P113-$P$162)</f>
        <v>2.18018960232264E-007</v>
      </c>
      <c r="V113" s="1"/>
    </row>
    <row r="114" customFormat="false" ht="12.8" hidden="false" customHeight="false" outlineLevel="0" collapsed="false">
      <c r="A114" s="49" t="n">
        <f aca="true">RAND()</f>
        <v>0.327155782600174</v>
      </c>
      <c r="B114" s="50" t="str">
        <f aca="false">'Геометрия листов'!A114</f>
        <v>VTK_Ryad_XIX_List_13_1899</v>
      </c>
      <c r="C114" s="51" t="str">
        <f aca="false">'Геометрия листов'!B114</f>
        <v>После 1899</v>
      </c>
      <c r="D114" s="17" t="n">
        <f aca="false">'Геометрия листов'!V114</f>
        <v>3.695</v>
      </c>
      <c r="E114" s="52" t="n">
        <f aca="false">'Геометрия листов'!P114</f>
        <v>4.66666667</v>
      </c>
      <c r="F114" s="53" t="n">
        <f aca="false">RADIANS(E114)</f>
        <v>0.0814486984845797</v>
      </c>
      <c r="G114" s="52" t="n">
        <f aca="false">'Геометрия листов'!Q114</f>
        <v>51.66666667</v>
      </c>
      <c r="H114" s="53" t="n">
        <f aca="false">RADIANS(G114)</f>
        <v>0.901753446921915</v>
      </c>
      <c r="I114" s="53" t="n">
        <f aca="false">RADIANS(D114)</f>
        <v>0.0644899158611905</v>
      </c>
      <c r="J114" s="53" t="n">
        <f aca="false">(I114-$I$162)*(I114-$I$162)</f>
        <v>0.00478480805501835</v>
      </c>
      <c r="K114" s="53" t="n">
        <f aca="false">$K$165</f>
        <v>52.0832059414633</v>
      </c>
      <c r="L114" s="53" t="n">
        <f aca="false">RADIANS(K114)</f>
        <v>0.909023428672808</v>
      </c>
      <c r="M114" s="53" t="n">
        <f aca="false">1/TAN(L114)+L114-H114</f>
        <v>0.786219595267799</v>
      </c>
      <c r="N114" s="53" t="n">
        <f aca="false">COS(H114)</f>
        <v>0.620235491222625</v>
      </c>
      <c r="O114" s="53" t="n">
        <f aca="false">F114*N114/M114</f>
        <v>0.0642535162161911</v>
      </c>
      <c r="P114" s="53" t="n">
        <f aca="false">O114-I114</f>
        <v>-0.000236399644999385</v>
      </c>
      <c r="Q114" s="53" t="n">
        <f aca="false">DEGREES(P114)</f>
        <v>-0.0135447019368557</v>
      </c>
      <c r="R114" s="54" t="n">
        <f aca="false">Q114*60</f>
        <v>-0.812682116211344</v>
      </c>
      <c r="S114" s="53" t="n">
        <f aca="false">P114*P114</f>
        <v>5.58847921558355E-008</v>
      </c>
      <c r="T114" s="55" t="n">
        <f aca="false">(P114-$P$162)*(P114-$P$162)</f>
        <v>1.2119836121729E-008</v>
      </c>
      <c r="V114" s="1"/>
    </row>
    <row r="115" customFormat="false" ht="12.8" hidden="false" customHeight="false" outlineLevel="0" collapsed="false">
      <c r="A115" s="49" t="n">
        <f aca="true">RAND()</f>
        <v>0.964382001424835</v>
      </c>
      <c r="B115" s="50" t="str">
        <f aca="false">'Геометрия листов'!A115</f>
        <v>VTK_Ryad_XIX_List_17_XI.1934</v>
      </c>
      <c r="C115" s="51" t="str">
        <f aca="false">'Геометрия листов'!B115</f>
        <v>После 1919</v>
      </c>
      <c r="D115" s="17" t="n">
        <f aca="false">'Геометрия листов'!V115</f>
        <v>7.07</v>
      </c>
      <c r="E115" s="52" t="n">
        <f aca="false">'Геометрия листов'!P115</f>
        <v>9</v>
      </c>
      <c r="F115" s="53" t="n">
        <f aca="false">RADIANS(E115)</f>
        <v>0.15707963267949</v>
      </c>
      <c r="G115" s="52" t="n">
        <f aca="false">'Геометрия листов'!Q115</f>
        <v>51.66666667</v>
      </c>
      <c r="H115" s="53" t="n">
        <f aca="false">RADIANS(G115)</f>
        <v>0.901753446921915</v>
      </c>
      <c r="I115" s="53" t="n">
        <f aca="false">RADIANS(D115)</f>
        <v>0.123394778115999</v>
      </c>
      <c r="J115" s="53" t="n">
        <f aca="false">(I115-$I$162)*(I115-$I$162)</f>
        <v>0.0164037612830586</v>
      </c>
      <c r="K115" s="53" t="n">
        <f aca="false">$K$165</f>
        <v>52.0832059414633</v>
      </c>
      <c r="L115" s="53" t="n">
        <f aca="false">RADIANS(K115)</f>
        <v>0.909023428672808</v>
      </c>
      <c r="M115" s="53" t="n">
        <f aca="false">1/TAN(L115)+L115-H115</f>
        <v>0.786219595267799</v>
      </c>
      <c r="N115" s="53" t="n">
        <f aca="false">COS(H115)</f>
        <v>0.620235491222625</v>
      </c>
      <c r="O115" s="53" t="n">
        <f aca="false">F115*N115/M115</f>
        <v>0.123917495471285</v>
      </c>
      <c r="P115" s="53" t="n">
        <f aca="false">O115-I115</f>
        <v>0.000522717355285904</v>
      </c>
      <c r="Q115" s="53" t="n">
        <f aca="false">DEGREES(P115)</f>
        <v>0.0299494983361227</v>
      </c>
      <c r="R115" s="54" t="n">
        <f aca="false">Q115*60</f>
        <v>1.79696990016736</v>
      </c>
      <c r="S115" s="53" t="n">
        <f aca="false">P115*P115</f>
        <v>2.7323343351709E-007</v>
      </c>
      <c r="T115" s="55" t="n">
        <f aca="false">(P115-$P$162)*(P115-$P$162)</f>
        <v>4.21235881899517E-007</v>
      </c>
      <c r="V115" s="1"/>
    </row>
    <row r="116" customFormat="false" ht="12.8" hidden="false" customHeight="false" outlineLevel="0" collapsed="false">
      <c r="A116" s="49" t="n">
        <f aca="true">RAND()</f>
        <v>0.57918282087832</v>
      </c>
      <c r="B116" s="50" t="str">
        <f aca="false">'Геометрия листов'!A116</f>
        <v>VTK_Ryad_XX_List_1_1912_amwig</v>
      </c>
      <c r="C116" s="51" t="n">
        <f aca="false">'Геометрия листов'!B116</f>
        <v>1912</v>
      </c>
      <c r="D116" s="17" t="n">
        <f aca="false">'Геометрия листов'!V116</f>
        <v>-6.34</v>
      </c>
      <c r="E116" s="52" t="n">
        <f aca="false">'Геометрия листов'!P116</f>
        <v>-8</v>
      </c>
      <c r="F116" s="53" t="n">
        <f aca="false">RADIANS(E116)</f>
        <v>-0.139626340159546</v>
      </c>
      <c r="G116" s="52" t="n">
        <f aca="false">'Геометрия листов'!Q116</f>
        <v>51.33333333</v>
      </c>
      <c r="H116" s="53" t="n">
        <f aca="false">RADIANS(G116)</f>
        <v>0.895935682632245</v>
      </c>
      <c r="I116" s="53" t="n">
        <f aca="false">RADIANS(D116)</f>
        <v>-0.11065387457644</v>
      </c>
      <c r="J116" s="53" t="n">
        <f aca="false">(I116-$I$162)*(I116-$I$162)</f>
        <v>0.0112299553030198</v>
      </c>
      <c r="K116" s="53" t="n">
        <f aca="false">$K$165</f>
        <v>52.0832059414633</v>
      </c>
      <c r="L116" s="53" t="n">
        <f aca="false">RADIANS(K116)</f>
        <v>0.909023428672808</v>
      </c>
      <c r="M116" s="53" t="n">
        <f aca="false">1/TAN(L116)+L116-H116</f>
        <v>0.792037359557469</v>
      </c>
      <c r="N116" s="53" t="n">
        <f aca="false">COS(H116)</f>
        <v>0.624788514589385</v>
      </c>
      <c r="O116" s="53" t="n">
        <f aca="false">F116*N116/M116</f>
        <v>-0.110142447970606</v>
      </c>
      <c r="P116" s="53" t="n">
        <f aca="false">O116-I116</f>
        <v>0.000511426605833726</v>
      </c>
      <c r="Q116" s="53" t="n">
        <f aca="false">DEGREES(P116)</f>
        <v>0.0293025860449732</v>
      </c>
      <c r="R116" s="54" t="n">
        <f aca="false">Q116*60</f>
        <v>1.75815516269839</v>
      </c>
      <c r="S116" s="53" t="n">
        <f aca="false">P116*P116</f>
        <v>2.61557173154605E-007</v>
      </c>
      <c r="T116" s="55" t="n">
        <f aca="false">(P116-$P$162)*(P116-$P$162)</f>
        <v>4.06707363300756E-007</v>
      </c>
      <c r="V116" s="1"/>
    </row>
    <row r="117" customFormat="false" ht="12.8" hidden="false" customHeight="false" outlineLevel="0" collapsed="false">
      <c r="A117" s="49" t="n">
        <f aca="true">RAND()</f>
        <v>0.230133064666315</v>
      </c>
      <c r="B117" s="50" t="str">
        <f aca="false">'Геометрия листов'!A117</f>
        <v>VTK_Ryad_XX_List_1_1912_amwig</v>
      </c>
      <c r="C117" s="51" t="n">
        <f aca="false">'Геометрия листов'!B117</f>
        <v>1912</v>
      </c>
      <c r="D117" s="17" t="n">
        <f aca="false">'Геометрия листов'!V117</f>
        <v>-6.33</v>
      </c>
      <c r="E117" s="52" t="n">
        <f aca="false">'Геометрия листов'!P117</f>
        <v>-8</v>
      </c>
      <c r="F117" s="53" t="n">
        <f aca="false">RADIANS(E117)</f>
        <v>-0.139626340159546</v>
      </c>
      <c r="G117" s="52" t="n">
        <f aca="false">'Геометрия листов'!Q117</f>
        <v>51</v>
      </c>
      <c r="H117" s="53" t="n">
        <f aca="false">RADIANS(G117)</f>
        <v>0.890117918517108</v>
      </c>
      <c r="I117" s="53" t="n">
        <f aca="false">RADIANS(D117)</f>
        <v>-0.110479341651241</v>
      </c>
      <c r="J117" s="53" t="n">
        <f aca="false">(I117-$I$162)*(I117-$I$162)</f>
        <v>0.0111929947387759</v>
      </c>
      <c r="K117" s="53" t="n">
        <f aca="false">$K$165</f>
        <v>52.0832059414633</v>
      </c>
      <c r="L117" s="53" t="n">
        <f aca="false">RADIANS(K117)</f>
        <v>0.909023428672808</v>
      </c>
      <c r="M117" s="53" t="n">
        <f aca="false">1/TAN(L117)+L117-H117</f>
        <v>0.797855123672606</v>
      </c>
      <c r="N117" s="53" t="n">
        <f aca="false">COS(H117)</f>
        <v>0.629320391049838</v>
      </c>
      <c r="O117" s="53" t="n">
        <f aca="false">F117*N117/M117</f>
        <v>-0.110132404220945</v>
      </c>
      <c r="P117" s="53" t="n">
        <f aca="false">O117-I117</f>
        <v>0.000346937430296457</v>
      </c>
      <c r="Q117" s="53" t="n">
        <f aca="false">DEGREES(P117)</f>
        <v>0.0198780505111012</v>
      </c>
      <c r="R117" s="54" t="n">
        <f aca="false">Q117*60</f>
        <v>1.19268303066607</v>
      </c>
      <c r="S117" s="53" t="n">
        <f aca="false">P117*P117</f>
        <v>1.20365580540709E-007</v>
      </c>
      <c r="T117" s="55" t="n">
        <f aca="false">(P117-$P$162)*(P117-$P$162)</f>
        <v>2.23962673818336E-007</v>
      </c>
      <c r="V117" s="1"/>
    </row>
    <row r="118" customFormat="false" ht="12.8" hidden="false" customHeight="false" outlineLevel="0" collapsed="false">
      <c r="A118" s="49" t="n">
        <f aca="true">RAND()</f>
        <v>0.46998709073618</v>
      </c>
      <c r="B118" s="50" t="str">
        <f aca="false">'Геометрия листов'!A118</f>
        <v>VTK_Ryad_XX_List_6_1867</v>
      </c>
      <c r="C118" s="51" t="n">
        <f aca="false">'Геометрия листов'!B118</f>
        <v>1908</v>
      </c>
      <c r="D118" s="17" t="n">
        <f aca="false">'Геометрия листов'!V118</f>
        <v>-2.19</v>
      </c>
      <c r="E118" s="52" t="n">
        <f aca="false">'Геометрия листов'!P118</f>
        <v>-2.66666667</v>
      </c>
      <c r="F118" s="53" t="n">
        <f aca="false">RADIANS(E118)</f>
        <v>-0.0465421134446931</v>
      </c>
      <c r="G118" s="52" t="n">
        <f aca="false">'Геометрия листов'!Q118</f>
        <v>51.66666667</v>
      </c>
      <c r="H118" s="53" t="n">
        <f aca="false">RADIANS(G118)</f>
        <v>0.901753446921915</v>
      </c>
      <c r="I118" s="53" t="n">
        <f aca="false">RADIANS(D118)</f>
        <v>-0.0382227106186758</v>
      </c>
      <c r="J118" s="53" t="n">
        <f aca="false">(I118-$I$162)*(I118-$I$162)</f>
        <v>0.00112495303114311</v>
      </c>
      <c r="K118" s="53" t="n">
        <f aca="false">$K$165</f>
        <v>52.0832059414633</v>
      </c>
      <c r="L118" s="53" t="n">
        <f aca="false">RADIANS(K118)</f>
        <v>0.909023428672808</v>
      </c>
      <c r="M118" s="53" t="n">
        <f aca="false">1/TAN(L118)+L118-H118</f>
        <v>0.786219595267799</v>
      </c>
      <c r="N118" s="53" t="n">
        <f aca="false">COS(H118)</f>
        <v>0.620235491222625</v>
      </c>
      <c r="O118" s="53" t="n">
        <f aca="false">F118*N118/M118</f>
        <v>-0.0367162950003501</v>
      </c>
      <c r="P118" s="53" t="n">
        <f aca="false">O118-I118</f>
        <v>0.00150641561832572</v>
      </c>
      <c r="Q118" s="53" t="n">
        <f aca="false">DEGREES(P118)</f>
        <v>0.0863112571226541</v>
      </c>
      <c r="R118" s="54" t="n">
        <f aca="false">Q118*60</f>
        <v>5.17867542735925</v>
      </c>
      <c r="S118" s="53" t="n">
        <f aca="false">P118*P118</f>
        <v>2.26928801513566E-006</v>
      </c>
      <c r="T118" s="55" t="n">
        <f aca="false">(P118-$P$162)*(P118-$P$162)</f>
        <v>2.665791369915E-006</v>
      </c>
      <c r="V118" s="1"/>
    </row>
    <row r="119" customFormat="false" ht="12.8" hidden="false" customHeight="false" outlineLevel="0" collapsed="false">
      <c r="A119" s="49" t="n">
        <f aca="true">RAND()</f>
        <v>0.165108898467293</v>
      </c>
      <c r="B119" s="50" t="str">
        <f aca="false">'Геометрия листов'!A119</f>
        <v>VTK_Ryad_XX_List_6_1867</v>
      </c>
      <c r="C119" s="51" t="n">
        <f aca="false">'Геометрия листов'!B119</f>
        <v>1908</v>
      </c>
      <c r="D119" s="17" t="n">
        <f aca="false">'Геометрия листов'!V119</f>
        <v>-2.11</v>
      </c>
      <c r="E119" s="52" t="n">
        <f aca="false">'Геометрия листов'!P119</f>
        <v>-2.66666667</v>
      </c>
      <c r="F119" s="53" t="n">
        <f aca="false">RADIANS(E119)</f>
        <v>-0.0465421134446931</v>
      </c>
      <c r="G119" s="52" t="n">
        <f aca="false">'Геометрия листов'!Q119</f>
        <v>51.33333333</v>
      </c>
      <c r="H119" s="53" t="n">
        <f aca="false">RADIANS(G119)</f>
        <v>0.895935682632245</v>
      </c>
      <c r="I119" s="53" t="n">
        <f aca="false">RADIANS(D119)</f>
        <v>-0.0368264472170803</v>
      </c>
      <c r="J119" s="53" t="n">
        <f aca="false">(I119-$I$162)*(I119-$I$162)</f>
        <v>0.00103324034148083</v>
      </c>
      <c r="K119" s="53" t="n">
        <f aca="false">$K$165</f>
        <v>52.0832059414633</v>
      </c>
      <c r="L119" s="53" t="n">
        <f aca="false">RADIANS(K119)</f>
        <v>0.909023428672808</v>
      </c>
      <c r="M119" s="53" t="n">
        <f aca="false">1/TAN(L119)+L119-H119</f>
        <v>0.792037359557469</v>
      </c>
      <c r="N119" s="53" t="n">
        <f aca="false">COS(H119)</f>
        <v>0.624788514589385</v>
      </c>
      <c r="O119" s="53" t="n">
        <f aca="false">F119*N119/M119</f>
        <v>-0.0367141493694282</v>
      </c>
      <c r="P119" s="53" t="n">
        <f aca="false">O119-I119</f>
        <v>0.000112297847652099</v>
      </c>
      <c r="Q119" s="53" t="n">
        <f aca="false">DEGREES(P119)</f>
        <v>0.00643419271886835</v>
      </c>
      <c r="R119" s="54" t="n">
        <f aca="false">Q119*60</f>
        <v>0.386051563132101</v>
      </c>
      <c r="S119" s="53" t="n">
        <f aca="false">P119*P119</f>
        <v>1.26108065872939E-008</v>
      </c>
      <c r="T119" s="55" t="n">
        <f aca="false">(P119-$P$162)*(P119-$P$162)</f>
        <v>5.69334748155845E-008</v>
      </c>
      <c r="V119" s="1"/>
    </row>
    <row r="120" customFormat="false" ht="12.8" hidden="false" customHeight="false" outlineLevel="0" collapsed="false">
      <c r="A120" s="49" t="n">
        <f aca="true">RAND()</f>
        <v>0.100884004354375</v>
      </c>
      <c r="B120" s="50" t="str">
        <f aca="false">'Геометрия листов'!A120</f>
        <v>VTK_Ryad_XX_List_10_VIII.1915</v>
      </c>
      <c r="C120" s="51" t="n">
        <f aca="false">'Геометрия листов'!B120</f>
        <v>1915</v>
      </c>
      <c r="D120" s="17" t="n">
        <f aca="false">'Геометрия листов'!V120</f>
        <v>1.355</v>
      </c>
      <c r="E120" s="52" t="n">
        <f aca="false">'Геометрия листов'!P120</f>
        <v>1.66666667</v>
      </c>
      <c r="F120" s="53" t="n">
        <f aca="false">RADIANS(E120)</f>
        <v>0.0290888209247498</v>
      </c>
      <c r="G120" s="52" t="n">
        <f aca="false">'Геометрия листов'!Q120</f>
        <v>51.66666667</v>
      </c>
      <c r="H120" s="53" t="n">
        <f aca="false">RADIANS(G120)</f>
        <v>0.901753446921915</v>
      </c>
      <c r="I120" s="53" t="n">
        <f aca="false">RADIANS(D120)</f>
        <v>0.0236492113645232</v>
      </c>
      <c r="J120" s="53" t="n">
        <f aca="false">(I120-$I$162)*(I120-$I$162)</f>
        <v>0.000802679700126733</v>
      </c>
      <c r="K120" s="53" t="n">
        <f aca="false">$K$165</f>
        <v>52.0832059414633</v>
      </c>
      <c r="L120" s="53" t="n">
        <f aca="false">RADIANS(K120)</f>
        <v>0.909023428672808</v>
      </c>
      <c r="M120" s="53" t="n">
        <f aca="false">1/TAN(L120)+L120-H120</f>
        <v>0.786219595267799</v>
      </c>
      <c r="N120" s="53" t="n">
        <f aca="false">COS(H120)</f>
        <v>0.620235491222625</v>
      </c>
      <c r="O120" s="53" t="n">
        <f aca="false">F120*N120/M120</f>
        <v>0.0229476843924296</v>
      </c>
      <c r="P120" s="53" t="n">
        <f aca="false">O120-I120</f>
        <v>-0.000701526972093639</v>
      </c>
      <c r="Q120" s="53" t="n">
        <f aca="false">DEGREES(P120)</f>
        <v>-0.0401945347155574</v>
      </c>
      <c r="R120" s="54" t="n">
        <f aca="false">Q120*60</f>
        <v>-2.41167208293344</v>
      </c>
      <c r="S120" s="53" t="n">
        <f aca="false">P120*P120</f>
        <v>4.9214009257487E-007</v>
      </c>
      <c r="T120" s="55" t="n">
        <f aca="false">(P120-$P$162)*(P120-$P$162)</f>
        <v>3.30875119802179E-007</v>
      </c>
      <c r="V120" s="1"/>
    </row>
    <row r="121" customFormat="false" ht="12.8" hidden="false" customHeight="false" outlineLevel="0" collapsed="false">
      <c r="A121" s="49" t="n">
        <f aca="true">RAND()</f>
        <v>0.916869647831537</v>
      </c>
      <c r="B121" s="50" t="str">
        <f aca="false">'Геометрия листов'!A121</f>
        <v>VTK_Ryad_XX_List_10_VIII.1915</v>
      </c>
      <c r="C121" s="51" t="n">
        <f aca="false">'Геометрия листов'!B121</f>
        <v>1915</v>
      </c>
      <c r="D121" s="17" t="n">
        <f aca="false">'Геометрия листов'!V121</f>
        <v>1.325</v>
      </c>
      <c r="E121" s="52" t="n">
        <f aca="false">'Геометрия листов'!P121</f>
        <v>1.66666667</v>
      </c>
      <c r="F121" s="53" t="n">
        <f aca="false">RADIANS(E121)</f>
        <v>0.0290888209247498</v>
      </c>
      <c r="G121" s="52" t="n">
        <f aca="false">'Геометрия листов'!Q121</f>
        <v>51.33333333</v>
      </c>
      <c r="H121" s="53" t="n">
        <f aca="false">RADIANS(G121)</f>
        <v>0.895935682632245</v>
      </c>
      <c r="I121" s="53" t="n">
        <f aca="false">RADIANS(D121)</f>
        <v>0.0231256125889249</v>
      </c>
      <c r="J121" s="53" t="n">
        <f aca="false">(I121-$I$162)*(I121-$I$162)</f>
        <v>0.000773285071046753</v>
      </c>
      <c r="K121" s="53" t="n">
        <f aca="false">$K$165</f>
        <v>52.0832059414633</v>
      </c>
      <c r="L121" s="53" t="n">
        <f aca="false">RADIANS(K121)</f>
        <v>0.909023428672808</v>
      </c>
      <c r="M121" s="53" t="n">
        <f aca="false">1/TAN(L121)+L121-H121</f>
        <v>0.792037359557469</v>
      </c>
      <c r="N121" s="53" t="n">
        <f aca="false">COS(H121)</f>
        <v>0.624788514589385</v>
      </c>
      <c r="O121" s="53" t="n">
        <f aca="false">F121*N121/M121</f>
        <v>0.0229463433731024</v>
      </c>
      <c r="P121" s="53" t="n">
        <f aca="false">O121-I121</f>
        <v>-0.000179269215822515</v>
      </c>
      <c r="Q121" s="53" t="n">
        <f aca="false">DEGREES(P121)</f>
        <v>-0.01027136946325</v>
      </c>
      <c r="R121" s="54" t="n">
        <f aca="false">Q121*60</f>
        <v>-0.616282167795001</v>
      </c>
      <c r="S121" s="53" t="n">
        <f aca="false">P121*P121</f>
        <v>3.21374517416196E-008</v>
      </c>
      <c r="T121" s="55" t="n">
        <f aca="false">(P121-$P$162)*(P121-$P$162)</f>
        <v>2.80472962182883E-009</v>
      </c>
      <c r="V121" s="1"/>
    </row>
    <row r="122" customFormat="false" ht="12.8" hidden="false" customHeight="false" outlineLevel="0" collapsed="false">
      <c r="A122" s="49" t="n">
        <f aca="true">RAND()</f>
        <v>0.248413938245855</v>
      </c>
      <c r="B122" s="50" t="str">
        <f aca="false">'Геометрия листов'!A122</f>
        <v>VTK_Ryad_XX_List_12_XI.1913</v>
      </c>
      <c r="C122" s="51" t="n">
        <f aca="false">'Геометрия листов'!B122</f>
        <v>1913</v>
      </c>
      <c r="D122" s="17" t="n">
        <f aca="false">'Геометрия листов'!V122</f>
        <v>2.88</v>
      </c>
      <c r="E122" s="52" t="n">
        <f aca="false">'Геометрия листов'!P122</f>
        <v>3.66666667</v>
      </c>
      <c r="F122" s="53" t="n">
        <f aca="false">RADIANS(E122)</f>
        <v>0.0639954059646364</v>
      </c>
      <c r="G122" s="52" t="n">
        <f aca="false">'Геометрия листов'!Q122</f>
        <v>51.33333333</v>
      </c>
      <c r="H122" s="53" t="n">
        <f aca="false">RADIANS(G122)</f>
        <v>0.895935682632245</v>
      </c>
      <c r="I122" s="53" t="n">
        <f aca="false">RADIANS(D122)</f>
        <v>0.0502654824574367</v>
      </c>
      <c r="J122" s="53" t="n">
        <f aca="false">(I122-$I$162)*(I122-$I$162)</f>
        <v>0.00301926881220578</v>
      </c>
      <c r="K122" s="53" t="n">
        <f aca="false">$K$165</f>
        <v>52.0832059414633</v>
      </c>
      <c r="L122" s="53" t="n">
        <f aca="false">RADIANS(K122)</f>
        <v>0.909023428672808</v>
      </c>
      <c r="M122" s="53" t="n">
        <f aca="false">1/TAN(L122)+L122-H122</f>
        <v>0.792037359557469</v>
      </c>
      <c r="N122" s="53" t="n">
        <f aca="false">COS(H122)</f>
        <v>0.624788514589385</v>
      </c>
      <c r="O122" s="53" t="n">
        <f aca="false">F122*N122/M122</f>
        <v>0.050481955365754</v>
      </c>
      <c r="P122" s="53" t="n">
        <f aca="false">O122-I122</f>
        <v>0.000216472908317333</v>
      </c>
      <c r="Q122" s="53" t="n">
        <f aca="false">DEGREES(P122)</f>
        <v>0.0124029840255056</v>
      </c>
      <c r="R122" s="54" t="n">
        <f aca="false">Q122*60</f>
        <v>0.744179041530337</v>
      </c>
      <c r="S122" s="53" t="n">
        <f aca="false">P122*P122</f>
        <v>4.68605200353646E-008</v>
      </c>
      <c r="T122" s="55" t="n">
        <f aca="false">(P122-$P$162)*(P122-$P$162)</f>
        <v>1.17499791608329E-007</v>
      </c>
      <c r="V122" s="1"/>
    </row>
    <row r="123" customFormat="false" ht="12.8" hidden="false" customHeight="false" outlineLevel="0" collapsed="false">
      <c r="A123" s="49" t="n">
        <f aca="true">RAND()</f>
        <v>0.498764192350195</v>
      </c>
      <c r="B123" s="50" t="str">
        <f aca="false">'Геометрия листов'!A123</f>
        <v>VTK_Ryad_XXI_List_2_1876</v>
      </c>
      <c r="C123" s="51" t="str">
        <f aca="false">'Геометрия листов'!B123</f>
        <v>После 1876</v>
      </c>
      <c r="D123" s="17" t="n">
        <f aca="false">'Геометрия листов'!V123</f>
        <v>-5.25</v>
      </c>
      <c r="E123" s="52" t="n">
        <f aca="false">'Геометрия листов'!P123</f>
        <v>-6.66666667</v>
      </c>
      <c r="F123" s="53" t="n">
        <f aca="false">RADIANS(E123)</f>
        <v>-0.116355283524466</v>
      </c>
      <c r="G123" s="52" t="n">
        <f aca="false">'Геометрия листов'!Q123</f>
        <v>51</v>
      </c>
      <c r="H123" s="53" t="n">
        <f aca="false">RADIANS(G123)</f>
        <v>0.890117918517108</v>
      </c>
      <c r="I123" s="53" t="n">
        <f aca="false">RADIANS(D123)</f>
        <v>-0.0916297857297023</v>
      </c>
      <c r="J123" s="53" t="n">
        <f aca="false">(I123-$I$162)*(I123-$I$162)</f>
        <v>0.00755984942700406</v>
      </c>
      <c r="K123" s="53" t="n">
        <f aca="false">$K$165</f>
        <v>52.0832059414633</v>
      </c>
      <c r="L123" s="53" t="n">
        <f aca="false">RADIANS(K123)</f>
        <v>0.909023428672808</v>
      </c>
      <c r="M123" s="53" t="n">
        <f aca="false">1/TAN(L123)+L123-H123</f>
        <v>0.797855123672606</v>
      </c>
      <c r="N123" s="53" t="n">
        <f aca="false">COS(H123)</f>
        <v>0.629320391049838</v>
      </c>
      <c r="O123" s="53" t="n">
        <f aca="false">F123*N123/M123</f>
        <v>-0.0917770035633423</v>
      </c>
      <c r="P123" s="53" t="n">
        <f aca="false">O123-I123</f>
        <v>-0.000147217833640009</v>
      </c>
      <c r="Q123" s="53" t="n">
        <f aca="false">DEGREES(P123)</f>
        <v>-0.00843496053663161</v>
      </c>
      <c r="R123" s="54" t="n">
        <f aca="false">Q123*60</f>
        <v>-0.506097632197896</v>
      </c>
      <c r="S123" s="53" t="n">
        <f aca="false">P123*P123</f>
        <v>2.16730905416575E-008</v>
      </c>
      <c r="T123" s="55" t="n">
        <f aca="false">(P123-$P$162)*(P123-$P$162)</f>
        <v>4.37157674105283E-010</v>
      </c>
      <c r="V123" s="1"/>
    </row>
    <row r="124" customFormat="false" ht="12.8" hidden="false" customHeight="false" outlineLevel="0" collapsed="false">
      <c r="A124" s="49" t="n">
        <f aca="true">RAND()</f>
        <v>0.25818151252687</v>
      </c>
      <c r="B124" s="50" t="str">
        <f aca="false">'Геометрия листов'!A124</f>
        <v>VTK_Ryad_XXI_List_2_1876</v>
      </c>
      <c r="C124" s="51" t="str">
        <f aca="false">'Геометрия листов'!B124</f>
        <v>После 1876</v>
      </c>
      <c r="D124" s="17" t="n">
        <f aca="false">'Геометрия листов'!V124</f>
        <v>-5.32</v>
      </c>
      <c r="E124" s="52" t="n">
        <f aca="false">'Геометрия листов'!P124</f>
        <v>-6.66666667</v>
      </c>
      <c r="F124" s="53" t="n">
        <f aca="false">RADIANS(E124)</f>
        <v>-0.116355283524466</v>
      </c>
      <c r="G124" s="52" t="n">
        <f aca="false">'Геометрия листов'!Q124</f>
        <v>50.66666667</v>
      </c>
      <c r="H124" s="53" t="n">
        <f aca="false">RADIANS(G124)</f>
        <v>0.884300154401971</v>
      </c>
      <c r="I124" s="53" t="n">
        <f aca="false">RADIANS(D124)</f>
        <v>-0.0928515162060983</v>
      </c>
      <c r="J124" s="53" t="n">
        <f aca="false">(I124-$I$162)*(I124-$I$162)</f>
        <v>0.00777379461600294</v>
      </c>
      <c r="K124" s="53" t="n">
        <f aca="false">$K$165</f>
        <v>52.0832059414633</v>
      </c>
      <c r="L124" s="53" t="n">
        <f aca="false">RADIANS(K124)</f>
        <v>0.909023428672808</v>
      </c>
      <c r="M124" s="53" t="n">
        <f aca="false">1/TAN(L124)+L124-H124</f>
        <v>0.803672887787743</v>
      </c>
      <c r="N124" s="53" t="n">
        <f aca="false">COS(H124)</f>
        <v>0.633830967353712</v>
      </c>
      <c r="O124" s="53" t="n">
        <f aca="false">F124*N124/M124</f>
        <v>-0.091765671125272</v>
      </c>
      <c r="P124" s="53" t="n">
        <f aca="false">O124-I124</f>
        <v>0.00108584508082626</v>
      </c>
      <c r="Q124" s="53" t="n">
        <f aca="false">DEGREES(P124)</f>
        <v>0.0622143403363867</v>
      </c>
      <c r="R124" s="54" t="n">
        <f aca="false">Q124*60</f>
        <v>3.7328604201832</v>
      </c>
      <c r="S124" s="53" t="n">
        <f aca="false">P124*P124</f>
        <v>1.1790595395546E-006</v>
      </c>
      <c r="T124" s="55" t="n">
        <f aca="false">(P124-$P$162)*(P124-$P$162)</f>
        <v>1.46931877080617E-006</v>
      </c>
      <c r="V124" s="1"/>
    </row>
    <row r="125" customFormat="false" ht="12.8" hidden="false" customHeight="false" outlineLevel="0" collapsed="false">
      <c r="A125" s="49" t="n">
        <f aca="true">RAND()</f>
        <v>0.187945532865796</v>
      </c>
      <c r="B125" s="50" t="str">
        <f aca="false">'Геометрия листов'!A125</f>
        <v>VTK_XXI-14_(RAKITNOE)_I.1939</v>
      </c>
      <c r="C125" s="51" t="str">
        <f aca="false">'Геометрия листов'!B125</f>
        <v>После 1911</v>
      </c>
      <c r="D125" s="17" t="n">
        <f aca="false">'Геометрия листов'!V125</f>
        <v>4.455</v>
      </c>
      <c r="E125" s="52" t="n">
        <f aca="false">'Геометрия листов'!P125</f>
        <v>5.66666667</v>
      </c>
      <c r="F125" s="53" t="n">
        <f aca="false">RADIANS(E125)</f>
        <v>0.098901991004523</v>
      </c>
      <c r="G125" s="52" t="n">
        <f aca="false">'Геометрия листов'!Q125</f>
        <v>51</v>
      </c>
      <c r="H125" s="53" t="n">
        <f aca="false">RADIANS(G125)</f>
        <v>0.890117918517108</v>
      </c>
      <c r="I125" s="53" t="n">
        <f aca="false">RADIANS(D125)</f>
        <v>0.0777544181763474</v>
      </c>
      <c r="J125" s="53" t="n">
        <f aca="false">(I125-$I$162)*(I125-$I$162)</f>
        <v>0.00679582752924849</v>
      </c>
      <c r="K125" s="53" t="n">
        <f aca="false">$K$165</f>
        <v>52.0832059414633</v>
      </c>
      <c r="L125" s="53" t="n">
        <f aca="false">RADIANS(K125)</f>
        <v>0.909023428672808</v>
      </c>
      <c r="M125" s="53" t="n">
        <f aca="false">1/TAN(L125)+L125-H125</f>
        <v>0.797855123672606</v>
      </c>
      <c r="N125" s="53" t="n">
        <f aca="false">COS(H125)</f>
        <v>0.629320391049838</v>
      </c>
      <c r="O125" s="53" t="n">
        <f aca="false">F125*N125/M125</f>
        <v>0.0780104530357244</v>
      </c>
      <c r="P125" s="53" t="n">
        <f aca="false">O125-I125</f>
        <v>0.00025603485937703</v>
      </c>
      <c r="Q125" s="53" t="n">
        <f aca="false">DEGREES(P125)</f>
        <v>0.0146697168505294</v>
      </c>
      <c r="R125" s="54" t="n">
        <f aca="false">Q125*60</f>
        <v>0.880183011031761</v>
      </c>
      <c r="S125" s="53" t="n">
        <f aca="false">P125*P125</f>
        <v>6.55538492162156E-008</v>
      </c>
      <c r="T125" s="55" t="n">
        <f aca="false">(P125-$P$162)*(P125-$P$162)</f>
        <v>1.46187222706962E-007</v>
      </c>
      <c r="V125" s="1"/>
    </row>
    <row r="126" customFormat="false" ht="12.8" hidden="false" customHeight="false" outlineLevel="0" collapsed="false">
      <c r="A126" s="49" t="n">
        <f aca="true">RAND()</f>
        <v>0.224734165897461</v>
      </c>
      <c r="B126" s="50" t="str">
        <f aca="false">'Геометрия листов'!A126</f>
        <v>VTK_XXI-14_(RAKITNOE)_I.1939</v>
      </c>
      <c r="C126" s="51" t="str">
        <f aca="false">'Геометрия листов'!B126</f>
        <v>После 1911</v>
      </c>
      <c r="D126" s="17" t="n">
        <f aca="false">'Геометрия листов'!V126</f>
        <v>4.495</v>
      </c>
      <c r="E126" s="52" t="n">
        <f aca="false">'Геометрия листов'!P126</f>
        <v>5.66666667</v>
      </c>
      <c r="F126" s="53" t="n">
        <f aca="false">RADIANS(E126)</f>
        <v>0.098901991004523</v>
      </c>
      <c r="G126" s="52" t="n">
        <f aca="false">'Геометрия листов'!Q126</f>
        <v>50.66666667</v>
      </c>
      <c r="H126" s="53" t="n">
        <f aca="false">RADIANS(G126)</f>
        <v>0.884300154401971</v>
      </c>
      <c r="I126" s="53" t="n">
        <f aca="false">RADIANS(D126)</f>
        <v>0.0784525498771451</v>
      </c>
      <c r="J126" s="53" t="n">
        <f aca="false">(I126-$I$162)*(I126-$I$162)</f>
        <v>0.0069114184169043</v>
      </c>
      <c r="K126" s="53" t="n">
        <f aca="false">$K$165</f>
        <v>52.0832059414633</v>
      </c>
      <c r="L126" s="53" t="n">
        <f aca="false">RADIANS(K126)</f>
        <v>0.909023428672808</v>
      </c>
      <c r="M126" s="53" t="n">
        <f aca="false">1/TAN(L126)+L126-H126</f>
        <v>0.803672887787743</v>
      </c>
      <c r="N126" s="53" t="n">
        <f aca="false">COS(H126)</f>
        <v>0.633830967353712</v>
      </c>
      <c r="O126" s="53" t="n">
        <f aca="false">F126*N126/M126</f>
        <v>0.0780008204633639</v>
      </c>
      <c r="P126" s="53" t="n">
        <f aca="false">O126-I126</f>
        <v>-0.000451729413781243</v>
      </c>
      <c r="Q126" s="53" t="n">
        <f aca="false">DEGREES(P126)</f>
        <v>-0.025882188891584</v>
      </c>
      <c r="R126" s="54" t="n">
        <f aca="false">Q126*60</f>
        <v>-1.55293133349504</v>
      </c>
      <c r="S126" s="53" t="n">
        <f aca="false">P126*P126</f>
        <v>2.04059463275146E-007</v>
      </c>
      <c r="T126" s="55" t="n">
        <f aca="false">(P126-$P$162)*(P126-$P$162)</f>
        <v>1.05898108744641E-007</v>
      </c>
      <c r="V126" s="1"/>
    </row>
    <row r="127" customFormat="false" ht="12.8" hidden="false" customHeight="false" outlineLevel="0" collapsed="false">
      <c r="A127" s="49" t="n">
        <f aca="true">RAND()</f>
        <v>0.419581689522722</v>
      </c>
      <c r="B127" s="50" t="str">
        <f aca="false">'Геометрия листов'!A127</f>
        <v>VTK_Ryad_XXII_List_3_1872</v>
      </c>
      <c r="C127" s="51" t="str">
        <f aca="false">'Геометрия листов'!B127</f>
        <v>После 1872</v>
      </c>
      <c r="D127" s="17" t="n">
        <f aca="false">'Геометрия листов'!V127</f>
        <v>-4.56</v>
      </c>
      <c r="E127" s="52" t="n">
        <f aca="false">'Геометрия листов'!P127</f>
        <v>-5.66666667</v>
      </c>
      <c r="F127" s="53" t="n">
        <f aca="false">RADIANS(E127)</f>
        <v>-0.098901991004523</v>
      </c>
      <c r="G127" s="52" t="n">
        <f aca="false">'Геометрия листов'!Q127</f>
        <v>50.33333333</v>
      </c>
      <c r="H127" s="53" t="n">
        <f aca="false">RADIANS(G127)</f>
        <v>0.878482390112301</v>
      </c>
      <c r="I127" s="53" t="n">
        <f aca="false">RADIANS(D127)</f>
        <v>-0.0795870138909414</v>
      </c>
      <c r="J127" s="53" t="n">
        <f aca="false">(I127-$I$162)*(I127-$I$162)</f>
        <v>0.00561070251037978</v>
      </c>
      <c r="K127" s="53" t="n">
        <f aca="false">$K$165</f>
        <v>52.0832059414633</v>
      </c>
      <c r="L127" s="53" t="n">
        <f aca="false">RADIANS(K127)</f>
        <v>0.909023428672808</v>
      </c>
      <c r="M127" s="53" t="n">
        <f aca="false">1/TAN(L127)+L127-H127</f>
        <v>0.809490652077413</v>
      </c>
      <c r="N127" s="53" t="n">
        <f aca="false">COS(H127)</f>
        <v>0.638320090969112</v>
      </c>
      <c r="O127" s="53" t="n">
        <f aca="false">F127*N127/M127</f>
        <v>-0.0779887052840186</v>
      </c>
      <c r="P127" s="53" t="n">
        <f aca="false">O127-I127</f>
        <v>0.00159830860692281</v>
      </c>
      <c r="Q127" s="53" t="n">
        <f aca="false">DEGREES(P127)</f>
        <v>0.0915763375361111</v>
      </c>
      <c r="R127" s="54" t="n">
        <f aca="false">Q127*60</f>
        <v>5.49458025216667</v>
      </c>
      <c r="S127" s="53" t="n">
        <f aca="false">P127*P127</f>
        <v>2.55459040296353E-006</v>
      </c>
      <c r="T127" s="55" t="n">
        <f aca="false">(P127-$P$162)*(P127-$P$162)</f>
        <v>2.97430767588819E-006</v>
      </c>
      <c r="V127" s="1"/>
    </row>
    <row r="128" customFormat="false" ht="12.8" hidden="false" customHeight="false" outlineLevel="0" collapsed="false">
      <c r="A128" s="49" t="n">
        <f aca="true">RAND()</f>
        <v>0.231843003783507</v>
      </c>
      <c r="B128" s="50" t="str">
        <f aca="false">'Геометрия листов'!A128</f>
        <v>VTK_Ryad_XXII_List_16</v>
      </c>
      <c r="C128" s="51"/>
      <c r="D128" s="17" t="n">
        <f aca="false">'Геометрия листов'!V128</f>
        <v>6.065</v>
      </c>
      <c r="E128" s="52" t="n">
        <f aca="false">'Геометрия листов'!P128</f>
        <v>7.66666667</v>
      </c>
      <c r="F128" s="53" t="n">
        <f aca="false">RADIANS(E128)</f>
        <v>0.13380857604441</v>
      </c>
      <c r="G128" s="52" t="n">
        <f aca="false">'Геометрия листов'!Q128</f>
        <v>50.33333333</v>
      </c>
      <c r="H128" s="53" t="n">
        <f aca="false">RADIANS(G128)</f>
        <v>0.878482390112301</v>
      </c>
      <c r="I128" s="53" t="n">
        <f aca="false">RADIANS(D128)</f>
        <v>0.105854219133456</v>
      </c>
      <c r="J128" s="53" t="n">
        <f aca="false">(I128-$I$162)*(I128-$I$162)</f>
        <v>0.0122183422093899</v>
      </c>
      <c r="K128" s="53" t="n">
        <f aca="false">$K$165</f>
        <v>52.0832059414633</v>
      </c>
      <c r="L128" s="53" t="n">
        <f aca="false">RADIANS(K128)</f>
        <v>0.909023428672808</v>
      </c>
      <c r="M128" s="53" t="n">
        <f aca="false">1/TAN(L128)+L128-H128</f>
        <v>0.809490652077413</v>
      </c>
      <c r="N128" s="53" t="n">
        <f aca="false">COS(H128)</f>
        <v>0.638320090969112</v>
      </c>
      <c r="O128" s="53" t="n">
        <f aca="false">F128*N128/M128</f>
        <v>0.105514130662187</v>
      </c>
      <c r="P128" s="53" t="n">
        <f aca="false">O128-I128</f>
        <v>-0.000340088471269026</v>
      </c>
      <c r="Q128" s="53" t="n">
        <f aca="false">DEGREES(P128)</f>
        <v>-0.0194856340647714</v>
      </c>
      <c r="R128" s="54" t="n">
        <f aca="false">Q128*60</f>
        <v>-1.16913804388628</v>
      </c>
      <c r="S128" s="53" t="n">
        <f aca="false">P128*P128</f>
        <v>1.15660168290103E-007</v>
      </c>
      <c r="T128" s="55" t="n">
        <f aca="false">(P128-$P$162)*(P128-$P$162)</f>
        <v>4.57014409753468E-008</v>
      </c>
      <c r="V128" s="1"/>
    </row>
    <row r="129" customFormat="false" ht="12.8" hidden="false" customHeight="false" outlineLevel="0" collapsed="false">
      <c r="A129" s="49" t="n">
        <f aca="true">RAND()</f>
        <v>0.212656437842231</v>
      </c>
      <c r="B129" s="50" t="str">
        <f aca="false">'Геометрия листов'!A129</f>
        <v>VTK_Ryad_XXIII_List_4_1874</v>
      </c>
      <c r="C129" s="51" t="str">
        <f aca="false">'Геометрия листов'!B129</f>
        <v>После 1874</v>
      </c>
      <c r="D129" s="17" t="n">
        <f aca="false">'Геометрия листов'!V129</f>
        <v>-3.73</v>
      </c>
      <c r="E129" s="52" t="n">
        <f aca="false">'Геометрия листов'!P129</f>
        <v>-4.66666667</v>
      </c>
      <c r="F129" s="53" t="n">
        <f aca="false">RADIANS(E129)</f>
        <v>-0.0814486984845797</v>
      </c>
      <c r="G129" s="52" t="n">
        <f aca="false">'Геометрия листов'!Q129</f>
        <v>50</v>
      </c>
      <c r="H129" s="53" t="n">
        <f aca="false">RADIANS(G129)</f>
        <v>0.872664625997165</v>
      </c>
      <c r="I129" s="53" t="n">
        <f aca="false">RADIANS(D129)</f>
        <v>-0.0651007810993885</v>
      </c>
      <c r="J129" s="53" t="n">
        <f aca="false">(I129-$I$162)*(I129-$I$162)</f>
        <v>0.00365038184602594</v>
      </c>
      <c r="K129" s="53" t="n">
        <f aca="false">$K$165</f>
        <v>52.0832059414633</v>
      </c>
      <c r="L129" s="53" t="n">
        <f aca="false">RADIANS(K129)</f>
        <v>0.909023428672808</v>
      </c>
      <c r="M129" s="53" t="n">
        <f aca="false">1/TAN(L129)+L129-H129</f>
        <v>0.815308416192549</v>
      </c>
      <c r="N129" s="53" t="n">
        <f aca="false">COS(H129)</f>
        <v>0.642787609686539</v>
      </c>
      <c r="O129" s="53" t="n">
        <f aca="false">F129*N129/M129</f>
        <v>-0.0642139994770007</v>
      </c>
      <c r="P129" s="53" t="n">
        <f aca="false">O129-I129</f>
        <v>0.000886781622387811</v>
      </c>
      <c r="Q129" s="53" t="n">
        <f aca="false">DEGREES(P129)</f>
        <v>0.0508088443125855</v>
      </c>
      <c r="R129" s="54" t="n">
        <f aca="false">Q129*60</f>
        <v>3.04853065875513</v>
      </c>
      <c r="S129" s="53" t="n">
        <f aca="false">P129*P129</f>
        <v>7.86381645804758E-007</v>
      </c>
      <c r="T129" s="55" t="n">
        <f aca="false">(P129-$P$162)*(P129-$P$162)</f>
        <v>1.02635365818944E-006</v>
      </c>
      <c r="V129" s="1"/>
    </row>
    <row r="130" customFormat="false" ht="12.8" hidden="false" customHeight="false" outlineLevel="0" collapsed="false">
      <c r="A130" s="49" t="n">
        <f aca="true">RAND()</f>
        <v>0.516015840887492</v>
      </c>
      <c r="B130" s="50" t="str">
        <f aca="false">'Геометрия листов'!A130</f>
        <v>VTK_Ryad_XXIII_List_18</v>
      </c>
      <c r="C130" s="51" t="str">
        <f aca="false">'Геометрия листов'!B130</f>
        <v>После 1879</v>
      </c>
      <c r="D130" s="17" t="n">
        <f aca="false">'Геометрия листов'!V130</f>
        <v>7.73</v>
      </c>
      <c r="E130" s="52" t="n">
        <f aca="false">'Геометрия листов'!P130</f>
        <v>9.66666667</v>
      </c>
      <c r="F130" s="53" t="n">
        <f aca="false">RADIANS(E130)</f>
        <v>0.168715161084296</v>
      </c>
      <c r="G130" s="52" t="n">
        <f aca="false">'Геометрия листов'!Q130</f>
        <v>49.66666667</v>
      </c>
      <c r="H130" s="53" t="n">
        <f aca="false">RADIANS(G130)</f>
        <v>0.866846861882028</v>
      </c>
      <c r="I130" s="53" t="n">
        <f aca="false">RADIANS(D130)</f>
        <v>0.134913951179162</v>
      </c>
      <c r="J130" s="53" t="n">
        <f aca="false">(I130-$I$162)*(I130-$I$162)</f>
        <v>0.019487138787176</v>
      </c>
      <c r="K130" s="53" t="n">
        <f aca="false">$K$165</f>
        <v>52.0832059414633</v>
      </c>
      <c r="L130" s="53" t="n">
        <f aca="false">RADIANS(K130)</f>
        <v>0.909023428672808</v>
      </c>
      <c r="M130" s="53" t="n">
        <f aca="false">1/TAN(L130)+L130-H130</f>
        <v>0.821126180307686</v>
      </c>
      <c r="N130" s="53" t="n">
        <f aca="false">COS(H130)</f>
        <v>0.647233372432084</v>
      </c>
      <c r="O130" s="53" t="n">
        <f aca="false">F130*N130/M130</f>
        <v>0.132985752138719</v>
      </c>
      <c r="P130" s="53" t="n">
        <f aca="false">O130-I130</f>
        <v>-0.00192819904044284</v>
      </c>
      <c r="Q130" s="53" t="n">
        <f aca="false">DEGREES(P130)</f>
        <v>-0.11047766707855</v>
      </c>
      <c r="R130" s="54" t="n">
        <f aca="false">Q130*60</f>
        <v>-6.62866002471298</v>
      </c>
      <c r="S130" s="53" t="n">
        <f aca="false">P130*P130</f>
        <v>3.71795153956467E-006</v>
      </c>
      <c r="T130" s="55" t="n">
        <f aca="false">(P130-$P$162)*(P130-$P$162)</f>
        <v>3.24680585205475E-006</v>
      </c>
      <c r="V130" s="1"/>
    </row>
    <row r="131" customFormat="false" ht="12.8" hidden="false" customHeight="false" outlineLevel="0" collapsed="false">
      <c r="A131" s="49" t="n">
        <f aca="true">RAND()</f>
        <v>0.874711982524677</v>
      </c>
      <c r="B131" s="50" t="str">
        <f aca="false">'Геометрия листов'!A131</f>
        <v>VTK_Ryad_XXIV_List_4_1874</v>
      </c>
      <c r="C131" s="51" t="str">
        <f aca="false">'Геометрия листов'!B131</f>
        <v>После 1874</v>
      </c>
      <c r="D131" s="17" t="n">
        <f aca="false">'Геометрия листов'!V131</f>
        <v>-3.56</v>
      </c>
      <c r="E131" s="52" t="n">
        <f aca="false">'Геометрия листов'!P131</f>
        <v>-4.66666667</v>
      </c>
      <c r="F131" s="53" t="n">
        <f aca="false">RADIANS(E131)</f>
        <v>-0.0814486984845797</v>
      </c>
      <c r="G131" s="52" t="n">
        <f aca="false">'Геометрия листов'!Q131</f>
        <v>49.66666667</v>
      </c>
      <c r="H131" s="53" t="n">
        <f aca="false">RADIANS(G131)</f>
        <v>0.866846861882028</v>
      </c>
      <c r="I131" s="53" t="n">
        <f aca="false">RADIANS(D131)</f>
        <v>-0.0621337213709981</v>
      </c>
      <c r="J131" s="53" t="n">
        <f aca="false">(I131-$I$162)*(I131-$I$162)</f>
        <v>0.00330065534601601</v>
      </c>
      <c r="K131" s="53" t="n">
        <f aca="false">$K$165</f>
        <v>52.0832059414633</v>
      </c>
      <c r="L131" s="53" t="n">
        <f aca="false">RADIANS(K131)</f>
        <v>0.909023428672808</v>
      </c>
      <c r="M131" s="53" t="n">
        <f aca="false">1/TAN(L131)+L131-H131</f>
        <v>0.821126180307686</v>
      </c>
      <c r="N131" s="53" t="n">
        <f aca="false">COS(H131)</f>
        <v>0.647233372432084</v>
      </c>
      <c r="O131" s="53" t="n">
        <f aca="false">F131*N131/M131</f>
        <v>-0.0642000182975837</v>
      </c>
      <c r="P131" s="53" t="n">
        <f aca="false">O131-I131</f>
        <v>-0.0020662969265856</v>
      </c>
      <c r="Q131" s="53" t="n">
        <f aca="false">DEGREES(P131)</f>
        <v>-0.118390093114208</v>
      </c>
      <c r="R131" s="54" t="n">
        <f aca="false">Q131*60</f>
        <v>-7.1034055868525</v>
      </c>
      <c r="S131" s="53" t="n">
        <f aca="false">P131*P131</f>
        <v>4.26958298881711E-006</v>
      </c>
      <c r="T131" s="55" t="n">
        <f aca="false">(P131-$P$162)*(P131-$P$162)</f>
        <v>3.76355114651016E-006</v>
      </c>
      <c r="V131" s="1"/>
    </row>
    <row r="132" customFormat="false" ht="12.8" hidden="false" customHeight="false" outlineLevel="0" collapsed="false">
      <c r="A132" s="49" t="n">
        <f aca="true">RAND()</f>
        <v>0.177334100751636</v>
      </c>
      <c r="B132" s="50" t="str">
        <f aca="false">'Геометрия листов'!A132</f>
        <v>VTK_Ryad_XXIV_List_4_1874</v>
      </c>
      <c r="C132" s="51" t="str">
        <f aca="false">'Геометрия листов'!B132</f>
        <v>После 1874</v>
      </c>
      <c r="D132" s="17" t="n">
        <f aca="false">'Геометрия листов'!V132</f>
        <v>-3.51</v>
      </c>
      <c r="E132" s="52" t="n">
        <f aca="false">'Геометрия листов'!P132</f>
        <v>-4.66666667</v>
      </c>
      <c r="F132" s="53" t="n">
        <f aca="false">RADIANS(E132)</f>
        <v>-0.0814486984845797</v>
      </c>
      <c r="G132" s="52" t="n">
        <f aca="false">'Геометрия листов'!Q132</f>
        <v>49.33333333</v>
      </c>
      <c r="H132" s="53" t="n">
        <f aca="false">RADIANS(G132)</f>
        <v>0.861029097592358</v>
      </c>
      <c r="I132" s="53" t="n">
        <f aca="false">RADIANS(D132)</f>
        <v>-0.061261056745001</v>
      </c>
      <c r="J132" s="53" t="n">
        <f aca="false">(I132-$I$162)*(I132-$I$162)</f>
        <v>0.00320114540233662</v>
      </c>
      <c r="K132" s="53" t="n">
        <f aca="false">$K$165</f>
        <v>52.0832059414633</v>
      </c>
      <c r="L132" s="53" t="n">
        <f aca="false">RADIANS(K132)</f>
        <v>0.909023428672808</v>
      </c>
      <c r="M132" s="53" t="n">
        <f aca="false">1/TAN(L132)+L132-H132</f>
        <v>0.826943944597356</v>
      </c>
      <c r="N132" s="53" t="n">
        <f aca="false">COS(H132)</f>
        <v>0.651657228865584</v>
      </c>
      <c r="O132" s="53" t="n">
        <f aca="false">F132*N132/M132</f>
        <v>-0.0641840761951682</v>
      </c>
      <c r="P132" s="53" t="n">
        <f aca="false">O132-I132</f>
        <v>-0.00292301945016724</v>
      </c>
      <c r="Q132" s="53" t="n">
        <f aca="false">DEGREES(P132)</f>
        <v>-0.167476677929233</v>
      </c>
      <c r="R132" s="54" t="n">
        <f aca="false">Q132*60</f>
        <v>-10.048600675754</v>
      </c>
      <c r="S132" s="53" t="n">
        <f aca="false">P132*P132</f>
        <v>8.54404270605597E-006</v>
      </c>
      <c r="T132" s="55" t="n">
        <f aca="false">(P132-$P$162)*(P132-$P$162)</f>
        <v>7.82158644618139E-006</v>
      </c>
      <c r="V132" s="1"/>
    </row>
    <row r="133" customFormat="false" ht="12.8" hidden="false" customHeight="false" outlineLevel="0" collapsed="false">
      <c r="A133" s="49" t="n">
        <f aca="true">RAND()</f>
        <v>0.40192398789938</v>
      </c>
      <c r="B133" s="50" t="str">
        <f aca="false">'Геометрия листов'!A133</f>
        <v>VTK_Ryad_XXIV_List_6</v>
      </c>
      <c r="C133" s="51"/>
      <c r="D133" s="17" t="n">
        <f aca="false">'Геометрия листов'!V133</f>
        <v>-2.055</v>
      </c>
      <c r="E133" s="52" t="n">
        <f aca="false">'Геометрия листов'!P133</f>
        <v>-2.66666667</v>
      </c>
      <c r="F133" s="53" t="n">
        <f aca="false">RADIANS(E133)</f>
        <v>-0.0465421134446931</v>
      </c>
      <c r="G133" s="52" t="n">
        <f aca="false">'Геометрия листов'!Q133</f>
        <v>49.66666667</v>
      </c>
      <c r="H133" s="53" t="n">
        <f aca="false">RADIANS(G133)</f>
        <v>0.866846861882028</v>
      </c>
      <c r="I133" s="53" t="n">
        <f aca="false">RADIANS(D133)</f>
        <v>-0.0358665161284835</v>
      </c>
      <c r="J133" s="53" t="n">
        <f aca="false">(I133-$I$162)*(I133-$I$162)</f>
        <v>0.000972449651679924</v>
      </c>
      <c r="K133" s="53" t="n">
        <f aca="false">$K$165</f>
        <v>52.0832059414633</v>
      </c>
      <c r="L133" s="53" t="n">
        <f aca="false">RADIANS(K133)</f>
        <v>0.909023428672808</v>
      </c>
      <c r="M133" s="53" t="n">
        <f aca="false">1/TAN(L133)+L133-H133</f>
        <v>0.821126180307686</v>
      </c>
      <c r="N133" s="53" t="n">
        <f aca="false">COS(H133)</f>
        <v>0.647233372432084</v>
      </c>
      <c r="O133" s="53" t="n">
        <f aca="false">F133*N133/M133</f>
        <v>-0.0366857247611295</v>
      </c>
      <c r="P133" s="53" t="n">
        <f aca="false">O133-I133</f>
        <v>-0.000819208632645965</v>
      </c>
      <c r="Q133" s="53" t="n">
        <f aca="false">DEGREES(P133)</f>
        <v>-0.0469371971912969</v>
      </c>
      <c r="R133" s="54" t="n">
        <f aca="false">Q133*60</f>
        <v>-2.81623183147781</v>
      </c>
      <c r="S133" s="53" t="n">
        <f aca="false">P133*P133</f>
        <v>6.71102783801672E-007</v>
      </c>
      <c r="T133" s="55" t="n">
        <f aca="false">(P133-$P$162)*(P133-$P$162)</f>
        <v>4.80109183448429E-007</v>
      </c>
      <c r="V133" s="1"/>
    </row>
    <row r="134" customFormat="false" ht="12.8" hidden="false" customHeight="false" outlineLevel="0" collapsed="false">
      <c r="A134" s="49" t="n">
        <f aca="true">RAND()</f>
        <v>0.855291294032697</v>
      </c>
      <c r="B134" s="50" t="str">
        <f aca="false">'Геометрия листов'!A134</f>
        <v>VTK_Ryad_XXIV_List_6</v>
      </c>
      <c r="C134" s="51"/>
      <c r="D134" s="17" t="n">
        <f aca="false">'Геометрия листов'!V134</f>
        <v>-2.115</v>
      </c>
      <c r="E134" s="52" t="n">
        <f aca="false">'Геометрия листов'!P134</f>
        <v>-2.66666667</v>
      </c>
      <c r="F134" s="53" t="n">
        <f aca="false">RADIANS(E134)</f>
        <v>-0.0465421134446931</v>
      </c>
      <c r="G134" s="52" t="n">
        <f aca="false">'Геометрия листов'!Q134</f>
        <v>49.33333333</v>
      </c>
      <c r="H134" s="53" t="n">
        <f aca="false">RADIANS(G134)</f>
        <v>0.861029097592358</v>
      </c>
      <c r="I134" s="53" t="n">
        <f aca="false">RADIANS(D134)</f>
        <v>-0.0369137136796801</v>
      </c>
      <c r="J134" s="53" t="n">
        <f aca="false">(I134-$I$162)*(I134-$I$162)</f>
        <v>0.0010388581530523</v>
      </c>
      <c r="K134" s="53" t="n">
        <f aca="false">$K$165</f>
        <v>52.0832059414633</v>
      </c>
      <c r="L134" s="53" t="n">
        <f aca="false">RADIANS(K134)</f>
        <v>0.909023428672808</v>
      </c>
      <c r="M134" s="53" t="n">
        <f aca="false">1/TAN(L134)+L134-H134</f>
        <v>0.826943944597356</v>
      </c>
      <c r="N134" s="53" t="n">
        <f aca="false">COS(H134)</f>
        <v>0.651657228865584</v>
      </c>
      <c r="O134" s="53" t="n">
        <f aca="false">F134*N134/M134</f>
        <v>-0.0366766149883157</v>
      </c>
      <c r="P134" s="53" t="n">
        <f aca="false">O134-I134</f>
        <v>0.000237098691364353</v>
      </c>
      <c r="Q134" s="53" t="n">
        <f aca="false">DEGREES(P134)</f>
        <v>0.0135847543432523</v>
      </c>
      <c r="R134" s="54" t="n">
        <f aca="false">Q134*60</f>
        <v>0.815085260595139</v>
      </c>
      <c r="S134" s="53" t="n">
        <f aca="false">P134*P134</f>
        <v>5.62157894466886E-008</v>
      </c>
      <c r="T134" s="55" t="n">
        <f aca="false">(P134-$P$162)*(P134-$P$162)</f>
        <v>1.32065526438685E-007</v>
      </c>
      <c r="V134" s="1"/>
    </row>
    <row r="135" customFormat="false" ht="12.8" hidden="false" customHeight="false" outlineLevel="0" collapsed="false">
      <c r="A135" s="49" t="n">
        <f aca="true">RAND()</f>
        <v>0.538030610005198</v>
      </c>
      <c r="B135" s="50" t="str">
        <f aca="false">'Геометрия листов'!A135</f>
        <v>VTK_Ryad_XXIV_List_12_1902</v>
      </c>
      <c r="C135" s="51" t="str">
        <f aca="false">'Геометрия листов'!B135</f>
        <v>После 1902</v>
      </c>
      <c r="D135" s="17" t="n">
        <f aca="false">'Геометрия листов'!V135</f>
        <v>2.92</v>
      </c>
      <c r="E135" s="52" t="n">
        <f aca="false">'Геометрия листов'!P135</f>
        <v>3.66666667</v>
      </c>
      <c r="F135" s="53" t="n">
        <f aca="false">RADIANS(E135)</f>
        <v>0.0639954059646364</v>
      </c>
      <c r="G135" s="52" t="n">
        <f aca="false">'Геометрия листов'!Q135</f>
        <v>49.66666667</v>
      </c>
      <c r="H135" s="53" t="n">
        <f aca="false">RADIANS(G135)</f>
        <v>0.866846861882028</v>
      </c>
      <c r="I135" s="53" t="n">
        <f aca="false">RADIANS(D135)</f>
        <v>0.0509636141582344</v>
      </c>
      <c r="J135" s="53" t="n">
        <f aca="false">(I135-$I$162)*(I135-$I$162)</f>
        <v>0.00309647790496847</v>
      </c>
      <c r="K135" s="53" t="n">
        <f aca="false">$K$165</f>
        <v>52.0832059414633</v>
      </c>
      <c r="L135" s="53" t="n">
        <f aca="false">RADIANS(K135)</f>
        <v>0.909023428672808</v>
      </c>
      <c r="M135" s="53" t="n">
        <f aca="false">1/TAN(L135)+L135-H135</f>
        <v>0.821126180307686</v>
      </c>
      <c r="N135" s="53" t="n">
        <f aca="false">COS(H135)</f>
        <v>0.647233372432084</v>
      </c>
      <c r="O135" s="53" t="n">
        <f aca="false">F135*N135/M135</f>
        <v>0.0504428715293566</v>
      </c>
      <c r="P135" s="53" t="n">
        <f aca="false">O135-I135</f>
        <v>-0.000520742628877802</v>
      </c>
      <c r="Q135" s="53" t="n">
        <f aca="false">DEGREES(P135)</f>
        <v>-0.0298363548472454</v>
      </c>
      <c r="R135" s="54" t="n">
        <f aca="false">Q135*60</f>
        <v>-1.79018129083472</v>
      </c>
      <c r="S135" s="53" t="n">
        <f aca="false">P135*P135</f>
        <v>2.71172885530564E-007</v>
      </c>
      <c r="T135" s="55" t="n">
        <f aca="false">(P135-$P$162)*(P135-$P$162)</f>
        <v>1.55577479168084E-007</v>
      </c>
      <c r="V135" s="1"/>
    </row>
    <row r="136" customFormat="false" ht="12.8" hidden="false" customHeight="false" outlineLevel="0" collapsed="false">
      <c r="A136" s="49" t="n">
        <f aca="true">RAND()</f>
        <v>0.440811044533547</v>
      </c>
      <c r="B136" s="50" t="str">
        <f aca="false">'Геометрия листов'!A136</f>
        <v>VTK_Ryad_XXIV_List_12_1902</v>
      </c>
      <c r="C136" s="51" t="str">
        <f aca="false">'Геометрия листов'!B136</f>
        <v>После 1902</v>
      </c>
      <c r="D136" s="17" t="n">
        <f aca="false">'Геометрия листов'!V136</f>
        <v>2.74</v>
      </c>
      <c r="E136" s="52" t="n">
        <f aca="false">'Геометрия листов'!P136</f>
        <v>3.66666667</v>
      </c>
      <c r="F136" s="53" t="n">
        <f aca="false">RADIANS(E136)</f>
        <v>0.0639954059646364</v>
      </c>
      <c r="G136" s="52" t="n">
        <f aca="false">'Геометрия листов'!Q136</f>
        <v>49.33333333</v>
      </c>
      <c r="H136" s="53" t="n">
        <f aca="false">RADIANS(G136)</f>
        <v>0.861029097592358</v>
      </c>
      <c r="I136" s="53" t="n">
        <f aca="false">RADIANS(D136)</f>
        <v>0.0478220215046446</v>
      </c>
      <c r="J136" s="53" t="n">
        <f aca="false">(I136-$I$162)*(I136-$I$162)</f>
        <v>0.002756713346515</v>
      </c>
      <c r="K136" s="53" t="n">
        <f aca="false">$K$165</f>
        <v>52.0832059414633</v>
      </c>
      <c r="L136" s="53" t="n">
        <f aca="false">RADIANS(K136)</f>
        <v>0.909023428672808</v>
      </c>
      <c r="M136" s="53" t="n">
        <f aca="false">1/TAN(L136)+L136-H136</f>
        <v>0.826943944597356</v>
      </c>
      <c r="N136" s="53" t="n">
        <f aca="false">COS(H136)</f>
        <v>0.651657228865584</v>
      </c>
      <c r="O136" s="53" t="n">
        <f aca="false">F136*N136/M136</f>
        <v>0.050430345591742</v>
      </c>
      <c r="P136" s="53" t="n">
        <f aca="false">O136-I136</f>
        <v>0.00260832408709739</v>
      </c>
      <c r="Q136" s="53" t="n">
        <f aca="false">DEGREES(P136)</f>
        <v>0.149445961792994</v>
      </c>
      <c r="R136" s="54" t="n">
        <f aca="false">Q136*60</f>
        <v>8.96675770757962</v>
      </c>
      <c r="S136" s="53" t="n">
        <f aca="false">P136*P136</f>
        <v>6.80335454333242E-006</v>
      </c>
      <c r="T136" s="55" t="n">
        <f aca="false">(P136-$P$162)*(P136-$P$162)</f>
        <v>7.47822095266267E-006</v>
      </c>
      <c r="V136" s="1"/>
    </row>
    <row r="137" customFormat="false" ht="12.8" hidden="false" customHeight="false" outlineLevel="0" collapsed="false">
      <c r="A137" s="49" t="n">
        <f aca="true">RAND()</f>
        <v>0.687057485574437</v>
      </c>
      <c r="B137" s="50" t="str">
        <f aca="false">'Геометрия листов'!A137</f>
        <v>VTK_Ryad_XXIV_List_18_V.1919</v>
      </c>
      <c r="C137" s="51" t="n">
        <f aca="false">'Геометрия листов'!B137</f>
        <v>1919</v>
      </c>
      <c r="D137" s="17" t="n">
        <f aca="false">'Геометрия листов'!V137</f>
        <v>7.74</v>
      </c>
      <c r="E137" s="52" t="n">
        <f aca="false">'Геометрия листов'!P137</f>
        <v>9.66666667</v>
      </c>
      <c r="F137" s="53" t="n">
        <f aca="false">RADIANS(E137)</f>
        <v>0.168715161084296</v>
      </c>
      <c r="G137" s="52" t="n">
        <f aca="false">'Геометрия листов'!Q137</f>
        <v>49.33333333</v>
      </c>
      <c r="H137" s="53" t="n">
        <f aca="false">RADIANS(G137)</f>
        <v>0.861029097592358</v>
      </c>
      <c r="I137" s="53" t="n">
        <f aca="false">RADIANS(D137)</f>
        <v>0.135088484104361</v>
      </c>
      <c r="J137" s="53" t="n">
        <f aca="false">(I137-$I$162)*(I137-$I$162)</f>
        <v>0.0195358975648601</v>
      </c>
      <c r="K137" s="53" t="n">
        <f aca="false">$K$165</f>
        <v>52.0832059414633</v>
      </c>
      <c r="L137" s="53" t="n">
        <f aca="false">RADIANS(K137)</f>
        <v>0.909023428672808</v>
      </c>
      <c r="M137" s="53" t="n">
        <f aca="false">1/TAN(L137)+L137-H137</f>
        <v>0.826943944597356</v>
      </c>
      <c r="N137" s="53" t="n">
        <f aca="false">COS(H137)</f>
        <v>0.651657228865584</v>
      </c>
      <c r="O137" s="53" t="n">
        <f aca="false">F137*N137/M137</f>
        <v>0.132952729212299</v>
      </c>
      <c r="P137" s="53" t="n">
        <f aca="false">O137-I137</f>
        <v>-0.00213575489206172</v>
      </c>
      <c r="Q137" s="53" t="n">
        <f aca="false">DEGREES(P137)</f>
        <v>-0.122369741389555</v>
      </c>
      <c r="R137" s="54" t="n">
        <f aca="false">Q137*60</f>
        <v>-7.34218448337331</v>
      </c>
      <c r="S137" s="53" t="n">
        <f aca="false">P137*P137</f>
        <v>4.56144895896557E-006</v>
      </c>
      <c r="T137" s="55" t="n">
        <f aca="false">(P137-$P$162)*(P137-$P$162)</f>
        <v>4.03787071241474E-006</v>
      </c>
      <c r="V137" s="1"/>
    </row>
    <row r="138" customFormat="false" ht="12.8" hidden="false" customHeight="false" outlineLevel="0" collapsed="false">
      <c r="A138" s="49" t="n">
        <f aca="true">RAND()</f>
        <v>0.862469249305558</v>
      </c>
      <c r="B138" s="50" t="str">
        <f aca="false">'Геометрия листов'!A138</f>
        <v>VTK_Ryad_XXIV_List_18_V.1919</v>
      </c>
      <c r="C138" s="51" t="n">
        <f aca="false">'Геометрия листов'!B138</f>
        <v>1919</v>
      </c>
      <c r="D138" s="17" t="n">
        <f aca="false">'Геометрия листов'!V138</f>
        <v>7.66</v>
      </c>
      <c r="E138" s="52" t="n">
        <f aca="false">'Геометрия листов'!P138</f>
        <v>9.66666667</v>
      </c>
      <c r="F138" s="53" t="n">
        <f aca="false">RADIANS(E138)</f>
        <v>0.168715161084296</v>
      </c>
      <c r="G138" s="52" t="n">
        <f aca="false">'Геометрия листов'!Q138</f>
        <v>49</v>
      </c>
      <c r="H138" s="53" t="n">
        <f aca="false">RADIANS(G138)</f>
        <v>0.855211333477221</v>
      </c>
      <c r="I138" s="53" t="n">
        <f aca="false">RADIANS(D138)</f>
        <v>0.133692220702766</v>
      </c>
      <c r="J138" s="53" t="n">
        <f aca="false">(I138-$I$162)*(I138-$I$162)</f>
        <v>0.0191475332009385</v>
      </c>
      <c r="K138" s="53" t="n">
        <f aca="false">$K$165</f>
        <v>52.0832059414633</v>
      </c>
      <c r="L138" s="53" t="n">
        <f aca="false">RADIANS(K138)</f>
        <v>0.909023428672808</v>
      </c>
      <c r="M138" s="53" t="n">
        <f aca="false">1/TAN(L138)+L138-H138</f>
        <v>0.832761708712493</v>
      </c>
      <c r="N138" s="53" t="n">
        <f aca="false">COS(H138)</f>
        <v>0.656059028990507</v>
      </c>
      <c r="O138" s="53" t="n">
        <f aca="false">F138*N138/M138</f>
        <v>0.1329156991717</v>
      </c>
      <c r="P138" s="53" t="n">
        <f aca="false">O138-I138</f>
        <v>-0.000776521531066499</v>
      </c>
      <c r="Q138" s="53" t="n">
        <f aca="false">DEGREES(P138)</f>
        <v>-0.0444914064311472</v>
      </c>
      <c r="R138" s="54" t="n">
        <f aca="false">Q138*60</f>
        <v>-2.66948438586883</v>
      </c>
      <c r="S138" s="53" t="n">
        <f aca="false">P138*P138</f>
        <v>6.02985688209859E-007</v>
      </c>
      <c r="T138" s="55" t="n">
        <f aca="false">(P138-$P$162)*(P138-$P$162)</f>
        <v>4.22775662284383E-007</v>
      </c>
      <c r="V138" s="1"/>
    </row>
    <row r="139" customFormat="false" ht="12.8" hidden="false" customHeight="false" outlineLevel="0" collapsed="false">
      <c r="A139" s="49" t="n">
        <f aca="true">RAND()</f>
        <v>0.527631712051766</v>
      </c>
      <c r="B139" s="50" t="str">
        <f aca="false">'Геометрия листов'!A139</f>
        <v>VTK_Ryad_XXV_List_4_1874</v>
      </c>
      <c r="C139" s="51" t="str">
        <f aca="false">'Геометрия листов'!B139</f>
        <v>После 1874</v>
      </c>
      <c r="D139" s="17" t="n">
        <f aca="false">'Геометрия листов'!V139</f>
        <v>-3.58</v>
      </c>
      <c r="E139" s="52" t="n">
        <f aca="false">'Геометрия листов'!P139</f>
        <v>-4.66666667</v>
      </c>
      <c r="F139" s="53" t="n">
        <f aca="false">RADIANS(E139)</f>
        <v>-0.0814486984845797</v>
      </c>
      <c r="G139" s="52" t="n">
        <f aca="false">'Геометрия листов'!Q139</f>
        <v>49</v>
      </c>
      <c r="H139" s="53" t="n">
        <f aca="false">RADIANS(G139)</f>
        <v>0.855211333477221</v>
      </c>
      <c r="I139" s="53" t="n">
        <f aca="false">RADIANS(D139)</f>
        <v>-0.062482787221397</v>
      </c>
      <c r="J139" s="53" t="n">
        <f aca="false">(I139-$I$162)*(I139-$I$162)</f>
        <v>0.00334088578787547</v>
      </c>
      <c r="K139" s="53" t="n">
        <f aca="false">$K$165</f>
        <v>52.0832059414633</v>
      </c>
      <c r="L139" s="53" t="n">
        <f aca="false">RADIANS(K139)</f>
        <v>0.909023428672808</v>
      </c>
      <c r="M139" s="53" t="n">
        <f aca="false">1/TAN(L139)+L139-H139</f>
        <v>0.832761708712493</v>
      </c>
      <c r="N139" s="53" t="n">
        <f aca="false">COS(H139)</f>
        <v>0.656059028990507</v>
      </c>
      <c r="O139" s="53" t="n">
        <f aca="false">F139*N139/M139</f>
        <v>-0.0641661996238376</v>
      </c>
      <c r="P139" s="53" t="n">
        <f aca="false">O139-I139</f>
        <v>-0.00168341240244058</v>
      </c>
      <c r="Q139" s="53" t="n">
        <f aca="false">DEGREES(P139)</f>
        <v>-0.0964524258398238</v>
      </c>
      <c r="R139" s="54" t="n">
        <f aca="false">Q139*60</f>
        <v>-5.78714555038943</v>
      </c>
      <c r="S139" s="53" t="n">
        <f aca="false">P139*P139</f>
        <v>2.83387731669078E-006</v>
      </c>
      <c r="T139" s="55" t="n">
        <f aca="false">(P139-$P$162)*(P139-$P$162)</f>
        <v>2.42456939356751E-006</v>
      </c>
      <c r="V139" s="1"/>
    </row>
    <row r="140" customFormat="false" ht="12.8" hidden="false" customHeight="false" outlineLevel="0" collapsed="false">
      <c r="A140" s="49" t="n">
        <f aca="true">RAND()</f>
        <v>0.47865276743301</v>
      </c>
      <c r="B140" s="50" t="str">
        <f aca="false">'Геометрия листов'!A140</f>
        <v>VTK_Ryad_XXV_List_15</v>
      </c>
      <c r="C140" s="51"/>
      <c r="D140" s="17" t="n">
        <f aca="false">'Геометрия листов'!V140</f>
        <v>5.43</v>
      </c>
      <c r="E140" s="52" t="n">
        <f aca="false">'Геометрия листов'!P140</f>
        <v>6.66666667</v>
      </c>
      <c r="F140" s="53" t="n">
        <f aca="false">RADIANS(E140)</f>
        <v>0.116355283524466</v>
      </c>
      <c r="G140" s="52" t="n">
        <f aca="false">'Геометрия листов'!Q140</f>
        <v>49</v>
      </c>
      <c r="H140" s="53" t="n">
        <f aca="false">RADIANS(G140)</f>
        <v>0.855211333477221</v>
      </c>
      <c r="I140" s="53" t="n">
        <f aca="false">RADIANS(D140)</f>
        <v>0.0947713783832921</v>
      </c>
      <c r="J140" s="53" t="n">
        <f aca="false">(I140-$I$162)*(I140-$I$162)</f>
        <v>0.00989105227117202</v>
      </c>
      <c r="K140" s="53" t="n">
        <f aca="false">$K$165</f>
        <v>52.0832059414633</v>
      </c>
      <c r="L140" s="53" t="n">
        <f aca="false">RADIANS(K140)</f>
        <v>0.909023428672808</v>
      </c>
      <c r="M140" s="53" t="n">
        <f aca="false">1/TAN(L140)+L140-H140</f>
        <v>0.832761708712493</v>
      </c>
      <c r="N140" s="53" t="n">
        <f aca="false">COS(H140)</f>
        <v>0.656059028990507</v>
      </c>
      <c r="O140" s="53" t="n">
        <f aca="false">F140*N140/M140</f>
        <v>0.0916659994429822</v>
      </c>
      <c r="P140" s="53" t="n">
        <f aca="false">O140-I140</f>
        <v>-0.00310537894030991</v>
      </c>
      <c r="Q140" s="53" t="n">
        <f aca="false">DEGREES(P140)</f>
        <v>-0.177925107068566</v>
      </c>
      <c r="R140" s="54" t="n">
        <f aca="false">Q140*60</f>
        <v>-10.6755064241139</v>
      </c>
      <c r="S140" s="53" t="n">
        <f aca="false">P140*P140</f>
        <v>9.64337836292027E-006</v>
      </c>
      <c r="T140" s="55" t="n">
        <f aca="false">(P140-$P$162)*(P140-$P$162)</f>
        <v>8.87485462453811E-006</v>
      </c>
      <c r="V140" s="1"/>
    </row>
    <row r="141" customFormat="false" ht="12.8" hidden="false" customHeight="false" outlineLevel="0" collapsed="false">
      <c r="A141" s="49" t="n">
        <f aca="true">RAND()</f>
        <v>0.0346908017753856</v>
      </c>
      <c r="B141" s="50" t="str">
        <f aca="false">'Геометрия листов'!A141</f>
        <v>VTK_Ryad_XXV_List_18_1899</v>
      </c>
      <c r="C141" s="51" t="n">
        <f aca="false">'Геометрия листов'!B141</f>
        <v>1920</v>
      </c>
      <c r="D141" s="17" t="n">
        <f aca="false">'Геометрия листов'!V141</f>
        <v>7.5</v>
      </c>
      <c r="E141" s="52" t="n">
        <f aca="false">'Геометрия листов'!P141</f>
        <v>9.66666667</v>
      </c>
      <c r="F141" s="53" t="n">
        <f aca="false">RADIANS(E141)</f>
        <v>0.168715161084296</v>
      </c>
      <c r="G141" s="52" t="n">
        <f aca="false">'Геометрия листов'!Q141</f>
        <v>48.66666667</v>
      </c>
      <c r="H141" s="53" t="n">
        <f aca="false">RADIANS(G141)</f>
        <v>0.849393569362085</v>
      </c>
      <c r="I141" s="53" t="n">
        <f aca="false">RADIANS(D141)</f>
        <v>0.130899693899575</v>
      </c>
      <c r="J141" s="53" t="n">
        <f aca="false">(I141-$I$162)*(I141-$I$162)</f>
        <v>0.0183825017820152</v>
      </c>
      <c r="K141" s="53" t="n">
        <f aca="false">$K$165</f>
        <v>52.0832059414633</v>
      </c>
      <c r="L141" s="53" t="n">
        <f aca="false">RADIANS(K141)</f>
        <v>0.909023428672808</v>
      </c>
      <c r="M141" s="53" t="n">
        <f aca="false">1/TAN(L141)+L141-H141</f>
        <v>0.838579472827629</v>
      </c>
      <c r="N141" s="53" t="n">
        <f aca="false">COS(H141)</f>
        <v>0.660438623955323</v>
      </c>
      <c r="O141" s="53" t="n">
        <f aca="false">F141*N141/M141</f>
        <v>0.132874715441332</v>
      </c>
      <c r="P141" s="53" t="n">
        <f aca="false">O141-I141</f>
        <v>0.00197502154175658</v>
      </c>
      <c r="Q141" s="53" t="n">
        <f aca="false">DEGREES(P141)</f>
        <v>0.113160398790073</v>
      </c>
      <c r="R141" s="54" t="n">
        <f aca="false">Q141*60</f>
        <v>6.78962392740437</v>
      </c>
      <c r="S141" s="53" t="n">
        <f aca="false">P141*P141</f>
        <v>3.90071009040253E-006</v>
      </c>
      <c r="T141" s="55" t="n">
        <f aca="false">(P141-$P$162)*(P141-$P$162)</f>
        <v>4.41559222157177E-006</v>
      </c>
      <c r="V141" s="1"/>
    </row>
    <row r="142" customFormat="false" ht="12.8" hidden="false" customHeight="false" outlineLevel="0" collapsed="false">
      <c r="A142" s="49" t="n">
        <f aca="true">RAND()</f>
        <v>0.235535053143911</v>
      </c>
      <c r="B142" s="50" t="str">
        <f aca="false">'Геометрия листов'!A142</f>
        <v>VTK_Ryad_XXVI_List_4_1877</v>
      </c>
      <c r="C142" s="51" t="str">
        <f aca="false">'Геометрия листов'!B142</f>
        <v>После 1877</v>
      </c>
      <c r="D142" s="17" t="n">
        <f aca="false">'Геометрия листов'!V142</f>
        <v>-3.615</v>
      </c>
      <c r="E142" s="52" t="n">
        <f aca="false">'Геометрия листов'!P142</f>
        <v>-4.66666667</v>
      </c>
      <c r="F142" s="53" t="n">
        <f aca="false">RADIANS(E142)</f>
        <v>-0.0814486984845797</v>
      </c>
      <c r="G142" s="52" t="n">
        <f aca="false">'Геометрия листов'!Q142</f>
        <v>48.66666667</v>
      </c>
      <c r="H142" s="53" t="n">
        <f aca="false">RADIANS(G142)</f>
        <v>0.849393569362085</v>
      </c>
      <c r="I142" s="53" t="n">
        <f aca="false">RADIANS(D142)</f>
        <v>-0.063093652459595</v>
      </c>
      <c r="J142" s="53" t="n">
        <f aca="false">(I142-$I$162)*(I142-$I$162)</f>
        <v>0.0034118754496626</v>
      </c>
      <c r="K142" s="53" t="n">
        <f aca="false">$K$165</f>
        <v>52.0832059414633</v>
      </c>
      <c r="L142" s="53" t="n">
        <f aca="false">RADIANS(K142)</f>
        <v>0.909023428672808</v>
      </c>
      <c r="M142" s="53" t="n">
        <f aca="false">1/TAN(L142)+L142-H142</f>
        <v>0.838579472827629</v>
      </c>
      <c r="N142" s="53" t="n">
        <f aca="false">COS(H142)</f>
        <v>0.660438623955323</v>
      </c>
      <c r="O142" s="53" t="n">
        <f aca="false">F142*N142/M142</f>
        <v>-0.0641464143746872</v>
      </c>
      <c r="P142" s="53" t="n">
        <f aca="false">O142-I142</f>
        <v>-0.00105276191509215</v>
      </c>
      <c r="Q142" s="53" t="n">
        <f aca="false">DEGREES(P142)</f>
        <v>-0.0603188145668904</v>
      </c>
      <c r="R142" s="54" t="n">
        <f aca="false">Q142*60</f>
        <v>-3.61912887401342</v>
      </c>
      <c r="S142" s="53" t="n">
        <f aca="false">P142*P142</f>
        <v>1.1083076498685E-006</v>
      </c>
      <c r="T142" s="55" t="n">
        <f aca="false">(P142-$P$162)*(P142-$P$162)</f>
        <v>8.58314044574207E-007</v>
      </c>
      <c r="V142" s="1"/>
    </row>
    <row r="143" customFormat="false" ht="12.8" hidden="false" customHeight="false" outlineLevel="0" collapsed="false">
      <c r="A143" s="49" t="n">
        <f aca="true">RAND()</f>
        <v>0.586755690212295</v>
      </c>
      <c r="B143" s="50" t="str">
        <f aca="false">'Геометрия листов'!A143</f>
        <v>VTK_Ryad_XXVI_List_4_1877</v>
      </c>
      <c r="C143" s="51" t="str">
        <f aca="false">'Геометрия листов'!B143</f>
        <v>После 1877</v>
      </c>
      <c r="D143" s="17" t="n">
        <f aca="false">'Геометрия листов'!V143</f>
        <v>-3.575</v>
      </c>
      <c r="E143" s="52" t="n">
        <f aca="false">'Геометрия листов'!P143</f>
        <v>-4.33333333</v>
      </c>
      <c r="F143" s="53" t="n">
        <f aca="false">RADIANS(E143)</f>
        <v>-0.07563093419491</v>
      </c>
      <c r="G143" s="52" t="n">
        <f aca="false">'Геометрия листов'!Q143</f>
        <v>48.33333333</v>
      </c>
      <c r="H143" s="53" t="n">
        <f aca="false">RADIANS(G143)</f>
        <v>0.843575805072415</v>
      </c>
      <c r="I143" s="53" t="n">
        <f aca="false">RADIANS(D143)</f>
        <v>-0.0623955207587973</v>
      </c>
      <c r="J143" s="53" t="n">
        <f aca="false">(I143-$I$162)*(I143-$I$162)</f>
        <v>0.00333080533110412</v>
      </c>
      <c r="K143" s="53" t="n">
        <f aca="false">$K$165</f>
        <v>52.0832059414633</v>
      </c>
      <c r="L143" s="53" t="n">
        <f aca="false">RADIANS(K143)</f>
        <v>0.909023428672808</v>
      </c>
      <c r="M143" s="53" t="n">
        <f aca="false">1/TAN(L143)+L143-H143</f>
        <v>0.844397237117299</v>
      </c>
      <c r="N143" s="53" t="n">
        <f aca="false">COS(H143)</f>
        <v>0.664795865657398</v>
      </c>
      <c r="O143" s="53" t="n">
        <f aca="false">F143*N143/M143</f>
        <v>-0.0595444065404946</v>
      </c>
      <c r="P143" s="53" t="n">
        <f aca="false">O143-I143</f>
        <v>0.00285111421830268</v>
      </c>
      <c r="Q143" s="53" t="n">
        <f aca="false">DEGREES(P143)</f>
        <v>0.163356811618485</v>
      </c>
      <c r="R143" s="54" t="n">
        <f aca="false">Q143*60</f>
        <v>9.80140869710908</v>
      </c>
      <c r="S143" s="53" t="n">
        <f aca="false">P143*P143</f>
        <v>8.12885228580772E-006</v>
      </c>
      <c r="T143" s="55" t="n">
        <f aca="false">(P143-$P$162)*(P143-$P$162)</f>
        <v>8.86505210390328E-006</v>
      </c>
      <c r="V143" s="1"/>
    </row>
    <row r="144" customFormat="false" ht="12.8" hidden="false" customHeight="false" outlineLevel="0" collapsed="false">
      <c r="A144" s="49" t="n">
        <f aca="true">RAND()</f>
        <v>0.248850197103726</v>
      </c>
      <c r="B144" s="50" t="str">
        <f aca="false">'Геометрия листов'!A144</f>
        <v>VTK_Ryad_XXVI_List_18_V.1919</v>
      </c>
      <c r="C144" s="51" t="n">
        <f aca="false">'Геометрия листов'!B144</f>
        <v>1919</v>
      </c>
      <c r="D144" s="17" t="n">
        <f aca="false">'Геометрия листов'!V144</f>
        <v>7.5</v>
      </c>
      <c r="E144" s="52" t="n">
        <f aca="false">'Геометрия листов'!P144</f>
        <v>9.33333333</v>
      </c>
      <c r="F144" s="53" t="n">
        <f aca="false">RADIANS(E144)</f>
        <v>0.162897396794626</v>
      </c>
      <c r="G144" s="52" t="n">
        <f aca="false">'Геометрия листов'!Q144</f>
        <v>48.33333333</v>
      </c>
      <c r="H144" s="53" t="n">
        <f aca="false">RADIANS(G144)</f>
        <v>0.843575805072415</v>
      </c>
      <c r="I144" s="53" t="n">
        <f aca="false">RADIANS(D144)</f>
        <v>0.130899693899575</v>
      </c>
      <c r="J144" s="53" t="n">
        <f aca="false">(I144-$I$162)*(I144-$I$162)</f>
        <v>0.0183825017820152</v>
      </c>
      <c r="K144" s="53" t="n">
        <f aca="false">$K$165</f>
        <v>52.0832059414633</v>
      </c>
      <c r="L144" s="53" t="n">
        <f aca="false">RADIANS(K144)</f>
        <v>0.909023428672808</v>
      </c>
      <c r="M144" s="53" t="n">
        <f aca="false">1/TAN(L144)+L144-H144</f>
        <v>0.844397237117299</v>
      </c>
      <c r="N144" s="53" t="n">
        <f aca="false">COS(H144)</f>
        <v>0.664795865657398</v>
      </c>
      <c r="O144" s="53" t="n">
        <f aca="false">F144*N144/M144</f>
        <v>0.128249491063146</v>
      </c>
      <c r="P144" s="53" t="n">
        <f aca="false">O144-I144</f>
        <v>-0.00265020283642925</v>
      </c>
      <c r="Q144" s="53" t="n">
        <f aca="false">DEGREES(P144)</f>
        <v>-0.151845437380996</v>
      </c>
      <c r="R144" s="54" t="n">
        <f aca="false">Q144*60</f>
        <v>-9.11072624285974</v>
      </c>
      <c r="S144" s="53" t="n">
        <f aca="false">P144*P144</f>
        <v>7.02357507421764E-006</v>
      </c>
      <c r="T144" s="55" t="n">
        <f aca="false">(P144-$P$162)*(P144-$P$162)</f>
        <v>6.37003748416415E-006</v>
      </c>
      <c r="V144" s="1"/>
    </row>
    <row r="145" customFormat="false" ht="12.8" hidden="false" customHeight="false" outlineLevel="0" collapsed="false">
      <c r="A145" s="49" t="n">
        <f aca="true">RAND()</f>
        <v>0.0947817512472241</v>
      </c>
      <c r="B145" s="50" t="str">
        <f aca="false">'Геометрия листов'!A145</f>
        <v>VTK_Ryad_XXVII_List_10_1869</v>
      </c>
      <c r="C145" s="51" t="str">
        <f aca="false">'Геометрия листов'!B145</f>
        <v>После 1869</v>
      </c>
      <c r="D145" s="17" t="n">
        <f aca="false">'Геометрия листов'!V145</f>
        <v>1.02</v>
      </c>
      <c r="E145" s="52" t="n">
        <f aca="false">'Геометрия листов'!P145</f>
        <v>1.33333333</v>
      </c>
      <c r="F145" s="53" t="n">
        <f aca="false">RADIANS(E145)</f>
        <v>0.0232710566350801</v>
      </c>
      <c r="G145" s="52" t="n">
        <f aca="false">'Геометрия листов'!Q145</f>
        <v>48.33333333</v>
      </c>
      <c r="H145" s="53" t="n">
        <f aca="false">RADIANS(G145)</f>
        <v>0.843575805072415</v>
      </c>
      <c r="I145" s="53" t="n">
        <f aca="false">RADIANS(D145)</f>
        <v>0.0178023583703422</v>
      </c>
      <c r="J145" s="53" t="n">
        <f aca="false">(I145-$I$162)*(I145-$I$162)</f>
        <v>0.000505563960266991</v>
      </c>
      <c r="K145" s="53" t="n">
        <f aca="false">$K$165</f>
        <v>52.0832059414633</v>
      </c>
      <c r="L145" s="53" t="n">
        <f aca="false">RADIANS(K145)</f>
        <v>0.909023428672808</v>
      </c>
      <c r="M145" s="53" t="n">
        <f aca="false">1/TAN(L145)+L145-H145</f>
        <v>0.844397237117299</v>
      </c>
      <c r="N145" s="53" t="n">
        <f aca="false">COS(H145)</f>
        <v>0.664795865657398</v>
      </c>
      <c r="O145" s="53" t="n">
        <f aca="false">F145*N145/M145</f>
        <v>0.0183213558269037</v>
      </c>
      <c r="P145" s="53" t="n">
        <f aca="false">O145-I145</f>
        <v>0.000518997456561497</v>
      </c>
      <c r="Q145" s="53" t="n">
        <f aca="false">DEGREES(P145)</f>
        <v>0.0297363638389981</v>
      </c>
      <c r="R145" s="54" t="n">
        <f aca="false">Q145*60</f>
        <v>1.78418183033988</v>
      </c>
      <c r="S145" s="53" t="n">
        <f aca="false">P145*P145</f>
        <v>2.69358359917303E-007</v>
      </c>
      <c r="T145" s="55" t="n">
        <f aca="false">(P145-$P$162)*(P145-$P$162)</f>
        <v>4.16421091071946E-007</v>
      </c>
      <c r="V145" s="1"/>
    </row>
    <row r="146" customFormat="false" ht="12.8" hidden="false" customHeight="false" outlineLevel="0" collapsed="false">
      <c r="A146" s="49" t="n">
        <f aca="true">RAND()</f>
        <v>0.751012626301085</v>
      </c>
      <c r="B146" s="50" t="str">
        <f aca="false">'Геометрия листов'!A146</f>
        <v>VTK_Ryad_XXVII_List_10_1869</v>
      </c>
      <c r="C146" s="51" t="str">
        <f aca="false">'Геометрия листов'!B146</f>
        <v>После 1869</v>
      </c>
      <c r="D146" s="17" t="n">
        <f aca="false">'Геометрия листов'!V146</f>
        <v>0.93</v>
      </c>
      <c r="E146" s="52" t="n">
        <f aca="false">'Геометрия листов'!P146</f>
        <v>1.33333333</v>
      </c>
      <c r="F146" s="53" t="n">
        <f aca="false">RADIANS(E146)</f>
        <v>0.0232710566350801</v>
      </c>
      <c r="G146" s="52" t="n">
        <f aca="false">'Геометрия листов'!Q146</f>
        <v>48</v>
      </c>
      <c r="H146" s="53" t="n">
        <f aca="false">RADIANS(G146)</f>
        <v>0.837758040957278</v>
      </c>
      <c r="I146" s="53" t="n">
        <f aca="false">RADIANS(D146)</f>
        <v>0.0162315620435473</v>
      </c>
      <c r="J146" s="53" t="n">
        <f aca="false">(I146-$I$162)*(I146-$I$162)</f>
        <v>0.000437393437507036</v>
      </c>
      <c r="K146" s="53" t="n">
        <f aca="false">$K$165</f>
        <v>52.0832059414633</v>
      </c>
      <c r="L146" s="53" t="n">
        <f aca="false">RADIANS(K146)</f>
        <v>0.909023428672808</v>
      </c>
      <c r="M146" s="53" t="n">
        <f aca="false">1/TAN(L146)+L146-H146</f>
        <v>0.850215001232436</v>
      </c>
      <c r="N146" s="53" t="n">
        <f aca="false">COS(H146)</f>
        <v>0.669130606358858</v>
      </c>
      <c r="O146" s="53" t="n">
        <f aca="false">F146*N146/M146</f>
        <v>0.0183146336094645</v>
      </c>
      <c r="P146" s="53" t="n">
        <f aca="false">O146-I146</f>
        <v>0.00208307156591719</v>
      </c>
      <c r="Q146" s="53" t="n">
        <f aca="false">DEGREES(P146)</f>
        <v>0.119351209150763</v>
      </c>
      <c r="R146" s="54" t="n">
        <f aca="false">Q146*60</f>
        <v>7.16107254904576</v>
      </c>
      <c r="S146" s="53" t="n">
        <f aca="false">P146*P146</f>
        <v>4.33918714873271E-006</v>
      </c>
      <c r="T146" s="55" t="n">
        <f aca="false">(P146-$P$162)*(P146-$P$162)</f>
        <v>4.88136477278729E-006</v>
      </c>
      <c r="V146" s="1"/>
    </row>
    <row r="147" customFormat="false" ht="12.8" hidden="false" customHeight="false" outlineLevel="0" collapsed="false">
      <c r="A147" s="49" t="n">
        <f aca="true">RAND()</f>
        <v>0.509547594712255</v>
      </c>
      <c r="B147" s="50" t="str">
        <f aca="false">'Геометрия листов'!A147</f>
        <v>VTK_Ryad_XXVII_List_12_1888</v>
      </c>
      <c r="C147" s="51" t="str">
        <f aca="false">'Геометрия листов'!B147</f>
        <v>После 1888</v>
      </c>
      <c r="D147" s="17" t="n">
        <f aca="false">'Геометрия листов'!V147</f>
        <v>2.59</v>
      </c>
      <c r="E147" s="52" t="n">
        <f aca="false">'Геометрия листов'!P147</f>
        <v>3.33333333</v>
      </c>
      <c r="F147" s="53" t="n">
        <f aca="false">RADIANS(E147)</f>
        <v>0.0581776416749667</v>
      </c>
      <c r="G147" s="52" t="n">
        <f aca="false">'Геометрия листов'!Q147</f>
        <v>48.33333333</v>
      </c>
      <c r="H147" s="53" t="n">
        <f aca="false">RADIANS(G147)</f>
        <v>0.843575805072415</v>
      </c>
      <c r="I147" s="53" t="n">
        <f aca="false">RADIANS(D147)</f>
        <v>0.0452040276266531</v>
      </c>
      <c r="J147" s="53" t="n">
        <f aca="false">(I147-$I$162)*(I147-$I$162)</f>
        <v>0.00248865477674988</v>
      </c>
      <c r="K147" s="53" t="n">
        <f aca="false">$K$165</f>
        <v>52.0832059414633</v>
      </c>
      <c r="L147" s="53" t="n">
        <f aca="false">RADIANS(K147)</f>
        <v>0.909023428672808</v>
      </c>
      <c r="M147" s="53" t="n">
        <f aca="false">1/TAN(L147)+L147-H147</f>
        <v>0.844397237117299</v>
      </c>
      <c r="N147" s="53" t="n">
        <f aca="false">COS(H147)</f>
        <v>0.664795865657398</v>
      </c>
      <c r="O147" s="53" t="n">
        <f aca="false">F147*N147/M147</f>
        <v>0.0458033896359643</v>
      </c>
      <c r="P147" s="53" t="n">
        <f aca="false">O147-I147</f>
        <v>0.000599362009311211</v>
      </c>
      <c r="Q147" s="53" t="n">
        <f aca="false">DEGREES(P147)</f>
        <v>0.0343409135340131</v>
      </c>
      <c r="R147" s="54" t="n">
        <f aca="false">Q147*60</f>
        <v>2.06045481204079</v>
      </c>
      <c r="S147" s="53" t="n">
        <f aca="false">P147*P147</f>
        <v>3.59234818205572E-007</v>
      </c>
      <c r="T147" s="55" t="n">
        <f aca="false">(P147-$P$162)*(P147-$P$162)</f>
        <v>5.26599165161358E-007</v>
      </c>
      <c r="V147" s="1"/>
    </row>
    <row r="148" customFormat="false" ht="12.8" hidden="false" customHeight="false" outlineLevel="0" collapsed="false">
      <c r="A148" s="49" t="n">
        <f aca="true">RAND()</f>
        <v>0.560117583240896</v>
      </c>
      <c r="B148" s="50" t="str">
        <f aca="false">'Геометрия листов'!A148</f>
        <v>VTK_Ryad_XXVII_List_12_1888</v>
      </c>
      <c r="C148" s="51" t="str">
        <f aca="false">'Геометрия листов'!B148</f>
        <v>После 1888</v>
      </c>
      <c r="D148" s="17" t="n">
        <f aca="false">'Геометрия листов'!V148</f>
        <v>2.72</v>
      </c>
      <c r="E148" s="52" t="n">
        <f aca="false">'Геометрия листов'!P148</f>
        <v>3.33333333</v>
      </c>
      <c r="F148" s="53" t="n">
        <f aca="false">RADIANS(E148)</f>
        <v>0.0581776416749667</v>
      </c>
      <c r="G148" s="52" t="n">
        <f aca="false">'Геометрия листов'!Q148</f>
        <v>48</v>
      </c>
      <c r="H148" s="53" t="n">
        <f aca="false">RADIANS(G148)</f>
        <v>0.837758040957278</v>
      </c>
      <c r="I148" s="53" t="n">
        <f aca="false">RADIANS(D148)</f>
        <v>0.0474729556542458</v>
      </c>
      <c r="J148" s="53" t="n">
        <f aca="false">(I148-$I$162)*(I148-$I$162)</f>
        <v>0.0027201801985882</v>
      </c>
      <c r="K148" s="53" t="n">
        <f aca="false">$K$165</f>
        <v>52.0832059414633</v>
      </c>
      <c r="L148" s="53" t="n">
        <f aca="false">RADIANS(K148)</f>
        <v>0.909023428672808</v>
      </c>
      <c r="M148" s="53" t="n">
        <f aca="false">1/TAN(L148)+L148-H148</f>
        <v>0.850215001232436</v>
      </c>
      <c r="N148" s="53" t="n">
        <f aca="false">COS(H148)</f>
        <v>0.669130606358858</v>
      </c>
      <c r="O148" s="53" t="n">
        <f aca="false">F148*N148/M148</f>
        <v>0.0457865840923411</v>
      </c>
      <c r="P148" s="53" t="n">
        <f aca="false">O148-I148</f>
        <v>-0.0016863715619047</v>
      </c>
      <c r="Q148" s="53" t="n">
        <f aca="false">DEGREES(P148)</f>
        <v>-0.0966219731880241</v>
      </c>
      <c r="R148" s="54" t="n">
        <f aca="false">Q148*60</f>
        <v>-5.79731839128145</v>
      </c>
      <c r="S148" s="53" t="n">
        <f aca="false">P148*P148</f>
        <v>2.84384904480091E-006</v>
      </c>
      <c r="T148" s="55" t="n">
        <f aca="false">(P148-$P$162)*(P148-$P$162)</f>
        <v>2.43379358166803E-006</v>
      </c>
      <c r="V148" s="1"/>
    </row>
    <row r="149" customFormat="false" ht="12.8" hidden="false" customHeight="false" outlineLevel="0" collapsed="false">
      <c r="A149" s="49" t="n">
        <f aca="true">RAND()</f>
        <v>0.489470805710746</v>
      </c>
      <c r="B149" s="50" t="str">
        <f aca="false">'Геометрия листов'!A150</f>
        <v>VTK_Ryad_XXVII_List_17_1878</v>
      </c>
      <c r="C149" s="51" t="str">
        <f aca="false">'Геометрия листов'!B150</f>
        <v>После 1878</v>
      </c>
      <c r="D149" s="17" t="n">
        <f aca="false">'Геометрия листов'!V150</f>
        <v>6.62</v>
      </c>
      <c r="E149" s="52" t="n">
        <f aca="false">'Геометрия листов'!P150</f>
        <v>8.33333333</v>
      </c>
      <c r="F149" s="53" t="n">
        <f aca="false">RADIANS(E149)</f>
        <v>0.145444104274683</v>
      </c>
      <c r="G149" s="52" t="n">
        <f aca="false">'Геометрия листов'!Q150</f>
        <v>47.66666667</v>
      </c>
      <c r="H149" s="53" t="n">
        <f aca="false">RADIANS(G149)</f>
        <v>0.831940276842141</v>
      </c>
      <c r="I149" s="53" t="n">
        <f aca="false">RADIANS(D149)</f>
        <v>0.115540796482025</v>
      </c>
      <c r="J149" s="53" t="n">
        <f aca="false">(I149-$I$162)*(I149-$I$162)</f>
        <v>0.0144536148405256</v>
      </c>
      <c r="K149" s="53" t="n">
        <f aca="false">$K$165</f>
        <v>52.0832059414633</v>
      </c>
      <c r="L149" s="53" t="n">
        <f aca="false">RADIANS(K149)</f>
        <v>0.909023428672808</v>
      </c>
      <c r="M149" s="53" t="n">
        <f aca="false">1/TAN(L149)+L149-H149</f>
        <v>0.856032765347573</v>
      </c>
      <c r="N149" s="53" t="n">
        <f aca="false">COS(H149)</f>
        <v>0.673442699475893</v>
      </c>
      <c r="O149" s="53" t="n">
        <f aca="false">F149*N149/M149</f>
        <v>0.114421169575006</v>
      </c>
      <c r="P149" s="53" t="n">
        <f aca="false">O149-I149</f>
        <v>-0.00111962690701926</v>
      </c>
      <c r="Q149" s="53" t="n">
        <f aca="false">DEGREES(P149)</f>
        <v>-0.0641498964014901</v>
      </c>
      <c r="R149" s="54" t="n">
        <f aca="false">Q149*60</f>
        <v>-3.8489937840894</v>
      </c>
      <c r="S149" s="53" t="n">
        <f aca="false">P149*P149</f>
        <v>1.25356441092152E-006</v>
      </c>
      <c r="T149" s="55" t="n">
        <f aca="false">(P149-$P$162)*(P149-$P$162)</f>
        <v>9.86679435860284E-007</v>
      </c>
      <c r="V149" s="1"/>
    </row>
    <row r="150" customFormat="false" ht="12.8" hidden="false" customHeight="false" outlineLevel="0" collapsed="false">
      <c r="A150" s="49" t="n">
        <f aca="true">RAND()</f>
        <v>0.650985315098423</v>
      </c>
      <c r="B150" s="50" t="str">
        <f aca="false">'Геометрия листов'!A150</f>
        <v>VTK_Ryad_XXVII_List_17_1878</v>
      </c>
      <c r="C150" s="51" t="str">
        <f aca="false">'Геометрия листов'!B150</f>
        <v>После 1878</v>
      </c>
      <c r="D150" s="17" t="n">
        <f aca="false">'Геометрия листов'!V150</f>
        <v>6.62</v>
      </c>
      <c r="E150" s="52" t="n">
        <f aca="false">'Геометрия листов'!P150</f>
        <v>8.33333333</v>
      </c>
      <c r="F150" s="53" t="n">
        <f aca="false">RADIANS(E150)</f>
        <v>0.145444104274683</v>
      </c>
      <c r="G150" s="52" t="n">
        <f aca="false">'Геометрия листов'!Q150</f>
        <v>47.66666667</v>
      </c>
      <c r="H150" s="53" t="n">
        <f aca="false">RADIANS(G150)</f>
        <v>0.831940276842141</v>
      </c>
      <c r="I150" s="53" t="n">
        <f aca="false">RADIANS(D150)</f>
        <v>0.115540796482025</v>
      </c>
      <c r="J150" s="53" t="n">
        <f aca="false">(I150-$I$162)*(I150-$I$162)</f>
        <v>0.0144536148405256</v>
      </c>
      <c r="K150" s="53" t="n">
        <f aca="false">$K$165</f>
        <v>52.0832059414633</v>
      </c>
      <c r="L150" s="53" t="n">
        <f aca="false">RADIANS(K150)</f>
        <v>0.909023428672808</v>
      </c>
      <c r="M150" s="53" t="n">
        <f aca="false">1/TAN(L150)+L150-H150</f>
        <v>0.856032765347573</v>
      </c>
      <c r="N150" s="53" t="n">
        <f aca="false">COS(H150)</f>
        <v>0.673442699475893</v>
      </c>
      <c r="O150" s="53" t="n">
        <f aca="false">F150*N150/M150</f>
        <v>0.114421169575006</v>
      </c>
      <c r="P150" s="53" t="n">
        <f aca="false">O150-I150</f>
        <v>-0.00111962690701926</v>
      </c>
      <c r="Q150" s="53" t="n">
        <f aca="false">DEGREES(P150)</f>
        <v>-0.0641498964014901</v>
      </c>
      <c r="R150" s="54" t="n">
        <f aca="false">Q150*60</f>
        <v>-3.8489937840894</v>
      </c>
      <c r="S150" s="53" t="n">
        <f aca="false">P150*P150</f>
        <v>1.25356441092152E-006</v>
      </c>
      <c r="T150" s="55" t="n">
        <f aca="false">(P150-$P$162)*(P150-$P$162)</f>
        <v>9.86679435860284E-007</v>
      </c>
      <c r="V150" s="1"/>
    </row>
    <row r="151" customFormat="false" ht="12.8" hidden="false" customHeight="false" outlineLevel="0" collapsed="false">
      <c r="A151" s="49" t="n">
        <f aca="true">RAND()</f>
        <v>0.798536030812887</v>
      </c>
      <c r="B151" s="50" t="str">
        <f aca="false">'Геометрия листов'!A151</f>
        <v>VTK_Ryad_XXVII_List_4_1893</v>
      </c>
      <c r="C151" s="51" t="str">
        <f aca="false">'Геометрия листов'!B151</f>
        <v>После 1893</v>
      </c>
      <c r="D151" s="17" t="n">
        <f aca="false">'Геометрия листов'!V151</f>
        <v>-3.46</v>
      </c>
      <c r="E151" s="52" t="n">
        <f aca="false">'Геометрия листов'!P151</f>
        <v>-4.33333333</v>
      </c>
      <c r="F151" s="53" t="n">
        <f aca="false">RADIANS(E151)</f>
        <v>-0.07563093419491</v>
      </c>
      <c r="G151" s="52" t="n">
        <f aca="false">'Геометрия листов'!Q151</f>
        <v>48</v>
      </c>
      <c r="H151" s="53" t="n">
        <f aca="false">RADIANS(G151)</f>
        <v>0.837758040957278</v>
      </c>
      <c r="I151" s="53" t="n">
        <f aca="false">RADIANS(D151)</f>
        <v>-0.0603883921190038</v>
      </c>
      <c r="J151" s="53" t="n">
        <f aca="false">(I151-$I$162)*(I151-$I$162)</f>
        <v>0.00310315854575617</v>
      </c>
      <c r="K151" s="53" t="n">
        <f aca="false">$K$165</f>
        <v>52.0832059414633</v>
      </c>
      <c r="L151" s="53" t="n">
        <f aca="false">RADIANS(K151)</f>
        <v>0.909023428672808</v>
      </c>
      <c r="M151" s="53" t="n">
        <f aca="false">1/TAN(L151)+L151-H151</f>
        <v>0.850215001232436</v>
      </c>
      <c r="N151" s="53" t="n">
        <f aca="false">COS(H151)</f>
        <v>0.669130606358858</v>
      </c>
      <c r="O151" s="53" t="n">
        <f aca="false">F151*N151/M151</f>
        <v>-0.0595225593337794</v>
      </c>
      <c r="P151" s="53" t="n">
        <f aca="false">O151-I151</f>
        <v>0.000865832785224389</v>
      </c>
      <c r="Q151" s="53" t="n">
        <f aca="false">DEGREES(P151)</f>
        <v>0.0496085643574146</v>
      </c>
      <c r="R151" s="54" t="n">
        <f aca="false">Q151*60</f>
        <v>2.97651386144487</v>
      </c>
      <c r="S151" s="53" t="n">
        <f aca="false">P151*P151</f>
        <v>7.49666411969424E-007</v>
      </c>
      <c r="T151" s="55" t="n">
        <f aca="false">(P151-$P$162)*(P151-$P$162)</f>
        <v>9.8434634931579E-007</v>
      </c>
      <c r="V151" s="1"/>
    </row>
    <row r="152" customFormat="false" ht="12.8" hidden="false" customHeight="false" outlineLevel="0" collapsed="false">
      <c r="A152" s="49" t="n">
        <f aca="true">RAND()</f>
        <v>0.612298221473356</v>
      </c>
      <c r="B152" s="50" t="str">
        <f aca="false">'Геометрия листов'!A152</f>
        <v>VTK_Ryad_XXVIII_List_5_1873</v>
      </c>
      <c r="C152" s="51" t="n">
        <f aca="false">'Геометрия листов'!B152</f>
        <v>1916</v>
      </c>
      <c r="D152" s="17" t="n">
        <f aca="false">'Геометрия листов'!V152</f>
        <v>-2.69</v>
      </c>
      <c r="E152" s="52" t="n">
        <f aca="false">'Геометрия листов'!P152</f>
        <v>-3.33333333</v>
      </c>
      <c r="F152" s="53" t="n">
        <f aca="false">RADIANS(E152)</f>
        <v>-0.0581776416749667</v>
      </c>
      <c r="G152" s="52" t="n">
        <f aca="false">'Геометрия листов'!Q152</f>
        <v>47.66666667</v>
      </c>
      <c r="H152" s="53" t="n">
        <f aca="false">RADIANS(G152)</f>
        <v>0.831940276842141</v>
      </c>
      <c r="I152" s="53" t="n">
        <f aca="false">RADIANS(D152)</f>
        <v>-0.0469493568786475</v>
      </c>
      <c r="J152" s="53" t="n">
        <f aca="false">(I152-$I$162)*(I152-$I$162)</f>
        <v>0.00178649639327053</v>
      </c>
      <c r="K152" s="53" t="n">
        <f aca="false">$K$165</f>
        <v>52.0832059414633</v>
      </c>
      <c r="L152" s="53" t="n">
        <f aca="false">RADIANS(K152)</f>
        <v>0.909023428672808</v>
      </c>
      <c r="M152" s="53" t="n">
        <f aca="false">1/TAN(L152)+L152-H152</f>
        <v>0.856032765347573</v>
      </c>
      <c r="N152" s="53" t="n">
        <f aca="false">COS(H152)</f>
        <v>0.673442699475893</v>
      </c>
      <c r="O152" s="53" t="n">
        <f aca="false">F152*N152/M152</f>
        <v>-0.0457684678025413</v>
      </c>
      <c r="P152" s="53" t="n">
        <f aca="false">O152-I152</f>
        <v>0.00118088907610622</v>
      </c>
      <c r="Q152" s="53" t="n">
        <f aca="false">DEGREES(P152)</f>
        <v>0.0676599601339892</v>
      </c>
      <c r="R152" s="54" t="n">
        <f aca="false">Q152*60</f>
        <v>4.05959760803935</v>
      </c>
      <c r="S152" s="53" t="n">
        <f aca="false">P152*P152</f>
        <v>1.39449901006699E-006</v>
      </c>
      <c r="T152" s="55" t="n">
        <f aca="false">(P152-$P$162)*(P152-$P$162)</f>
        <v>1.70876816373285E-006</v>
      </c>
      <c r="V152" s="1"/>
    </row>
    <row r="153" customFormat="false" ht="12.8" hidden="false" customHeight="false" outlineLevel="0" collapsed="false">
      <c r="A153" s="49" t="n">
        <f aca="true">RAND()</f>
        <v>0.899008913556084</v>
      </c>
      <c r="B153" s="50" t="str">
        <f aca="false">'Геометрия листов'!A153</f>
        <v>VTK_Ryad_XXVIII_List_12_1888</v>
      </c>
      <c r="C153" s="51" t="n">
        <f aca="false">'Геометрия листов'!B153</f>
        <v>1913</v>
      </c>
      <c r="D153" s="17" t="n">
        <f aca="false">'Геометрия листов'!V153</f>
        <v>2.645</v>
      </c>
      <c r="E153" s="52" t="n">
        <f aca="false">'Геометрия листов'!P153</f>
        <v>3.33333333</v>
      </c>
      <c r="F153" s="53" t="n">
        <f aca="false">RADIANS(E153)</f>
        <v>0.0581776416749667</v>
      </c>
      <c r="G153" s="52" t="n">
        <f aca="false">'Геометрия листов'!Q153</f>
        <v>47.66666667</v>
      </c>
      <c r="H153" s="53" t="n">
        <f aca="false">RADIANS(G153)</f>
        <v>0.831940276842141</v>
      </c>
      <c r="I153" s="53" t="n">
        <f aca="false">RADIANS(D153)</f>
        <v>0.04616395871525</v>
      </c>
      <c r="J153" s="53" t="n">
        <f aca="false">(I153-$I$162)*(I153-$I$162)</f>
        <v>0.0025853512929787</v>
      </c>
      <c r="K153" s="53" t="n">
        <f aca="false">$K$165</f>
        <v>52.0832059414633</v>
      </c>
      <c r="L153" s="53" t="n">
        <f aca="false">RADIANS(K153)</f>
        <v>0.909023428672808</v>
      </c>
      <c r="M153" s="53" t="n">
        <f aca="false">1/TAN(L153)+L153-H153</f>
        <v>0.856032765347573</v>
      </c>
      <c r="N153" s="53" t="n">
        <f aca="false">COS(H153)</f>
        <v>0.673442699475893</v>
      </c>
      <c r="O153" s="53" t="n">
        <f aca="false">F153*N153/M153</f>
        <v>0.0457684678025413</v>
      </c>
      <c r="P153" s="53" t="n">
        <f aca="false">O153-I153</f>
        <v>-0.000395490912708719</v>
      </c>
      <c r="Q153" s="53" t="n">
        <f aca="false">DEGREES(P153)</f>
        <v>-0.0226599601339865</v>
      </c>
      <c r="R153" s="54" t="n">
        <f aca="false">Q153*60</f>
        <v>-1.35959760803919</v>
      </c>
      <c r="S153" s="53" t="n">
        <f aca="false">P153*P153</f>
        <v>1.56413062035176E-007</v>
      </c>
      <c r="T153" s="55" t="n">
        <f aca="false">(P153-$P$162)*(P153-$P$162)</f>
        <v>7.24586234015633E-008</v>
      </c>
      <c r="V153" s="1"/>
    </row>
    <row r="154" customFormat="false" ht="12.8" hidden="false" customHeight="false" outlineLevel="0" collapsed="false">
      <c r="A154" s="49" t="n">
        <f aca="true">RAND()</f>
        <v>0.133724367420077</v>
      </c>
      <c r="B154" s="50" t="str">
        <f aca="false">'Геометрия листов'!A154</f>
        <v>VTK_Ryad_XXVIII_List_18_1912</v>
      </c>
      <c r="C154" s="51" t="str">
        <f aca="false">'Геометрия листов'!B154</f>
        <v>После 1912</v>
      </c>
      <c r="D154" s="17" t="n">
        <f aca="false">'Геометрия листов'!V154</f>
        <v>7.55</v>
      </c>
      <c r="E154" s="52" t="n">
        <f aca="false">'Геометрия листов'!P154</f>
        <v>9.33333333</v>
      </c>
      <c r="F154" s="53" t="n">
        <f aca="false">RADIANS(E154)</f>
        <v>0.162897396794626</v>
      </c>
      <c r="G154" s="52" t="n">
        <f aca="false">'Геометрия листов'!Q154</f>
        <v>47.33333333</v>
      </c>
      <c r="H154" s="53" t="n">
        <f aca="false">RADIANS(G154)</f>
        <v>0.826122512552472</v>
      </c>
      <c r="I154" s="53" t="n">
        <f aca="false">RADIANS(D154)</f>
        <v>0.131772358525572</v>
      </c>
      <c r="J154" s="53" t="n">
        <f aca="false">(I154-$I$162)*(I154-$I$162)</f>
        <v>0.0186198987046199</v>
      </c>
      <c r="K154" s="53" t="n">
        <f aca="false">$K$165</f>
        <v>52.0832059414633</v>
      </c>
      <c r="L154" s="53" t="n">
        <f aca="false">RADIANS(K154)</f>
        <v>0.909023428672808</v>
      </c>
      <c r="M154" s="53" t="n">
        <f aca="false">1/TAN(L154)+L154-H154</f>
        <v>0.861850529637242</v>
      </c>
      <c r="N154" s="53" t="n">
        <f aca="false">COS(H154)</f>
        <v>0.677731999188511</v>
      </c>
      <c r="O154" s="53" t="n">
        <f aca="false">F154*N154/M154</f>
        <v>0.128097360964313</v>
      </c>
      <c r="P154" s="53" t="n">
        <f aca="false">O154-I154</f>
        <v>-0.00367499756125916</v>
      </c>
      <c r="Q154" s="53" t="n">
        <f aca="false">DEGREES(P154)</f>
        <v>-0.21056184998102</v>
      </c>
      <c r="R154" s="54" t="n">
        <f aca="false">Q154*60</f>
        <v>-12.6337109988612</v>
      </c>
      <c r="S154" s="53" t="n">
        <f aca="false">P154*P154</f>
        <v>1.35056070752608E-005</v>
      </c>
      <c r="T154" s="55" t="n">
        <f aca="false">(P154-$P$162)*(P154-$P$162)</f>
        <v>1.2593186830272E-005</v>
      </c>
      <c r="V154" s="1"/>
    </row>
    <row r="155" customFormat="false" ht="12.8" hidden="false" customHeight="false" outlineLevel="0" collapsed="false">
      <c r="A155" s="49" t="n">
        <f aca="true">RAND()</f>
        <v>0.251611407392533</v>
      </c>
      <c r="B155" s="50" t="str">
        <f aca="false">'Геометрия листов'!A155</f>
        <v>VTK_Ryad_XXIX_List_7_1877</v>
      </c>
      <c r="C155" s="51" t="n">
        <f aca="false">'Геометрия листов'!B155</f>
        <v>1916</v>
      </c>
      <c r="D155" s="17" t="n">
        <f aca="false">'Геометрия листов'!V155</f>
        <v>-1.005</v>
      </c>
      <c r="E155" s="52" t="n">
        <f aca="false">'Геометрия листов'!P155</f>
        <v>-1.33333333</v>
      </c>
      <c r="F155" s="53" t="n">
        <f aca="false">RADIANS(E155)</f>
        <v>-0.0232710566350801</v>
      </c>
      <c r="G155" s="52" t="n">
        <f aca="false">'Геометрия листов'!Q155</f>
        <v>47.33333333</v>
      </c>
      <c r="H155" s="53" t="n">
        <f aca="false">RADIANS(G155)</f>
        <v>0.826122512552472</v>
      </c>
      <c r="I155" s="53" t="n">
        <f aca="false">RADIANS(D155)</f>
        <v>-0.017540558982543</v>
      </c>
      <c r="J155" s="53" t="n">
        <f aca="false">(I155-$I$162)*(I155-$I$162)</f>
        <v>0.00016533248042475</v>
      </c>
      <c r="K155" s="53" t="n">
        <f aca="false">$K$165</f>
        <v>52.0832059414633</v>
      </c>
      <c r="L155" s="53" t="n">
        <f aca="false">RADIANS(K155)</f>
        <v>0.909023428672808</v>
      </c>
      <c r="M155" s="53" t="n">
        <f aca="false">1/TAN(L155)+L155-H155</f>
        <v>0.861850529637242</v>
      </c>
      <c r="N155" s="53" t="n">
        <f aca="false">COS(H155)</f>
        <v>0.677731999188511</v>
      </c>
      <c r="O155" s="53" t="n">
        <f aca="false">F155*N155/M155</f>
        <v>-0.0182996229556884</v>
      </c>
      <c r="P155" s="53" t="n">
        <f aca="false">O155-I155</f>
        <v>-0.000759063973145419</v>
      </c>
      <c r="Q155" s="53" t="n">
        <f aca="false">DEGREES(P155)</f>
        <v>-0.0434911620416642</v>
      </c>
      <c r="R155" s="54" t="n">
        <f aca="false">Q155*60</f>
        <v>-2.60946972249985</v>
      </c>
      <c r="S155" s="53" t="n">
        <f aca="false">P155*P155</f>
        <v>5.7617811532731E-007</v>
      </c>
      <c r="T155" s="55" t="n">
        <f aca="false">(P155-$P$162)*(P155-$P$162)</f>
        <v>4.00378200845417E-007</v>
      </c>
      <c r="V155" s="1"/>
    </row>
    <row r="156" customFormat="false" ht="12.8" hidden="false" customHeight="false" outlineLevel="0" collapsed="false">
      <c r="A156" s="49" t="n">
        <f aca="true">RAND()</f>
        <v>0.474262530887483</v>
      </c>
      <c r="B156" s="50" t="str">
        <f aca="false">'Геометрия листов'!A156</f>
        <v>VTK_Ryad_XXIX_List_7_1877</v>
      </c>
      <c r="C156" s="51" t="n">
        <f aca="false">'Геометрия листов'!B156</f>
        <v>1916</v>
      </c>
      <c r="D156" s="17" t="n">
        <f aca="false">'Геометрия листов'!V156</f>
        <v>-1.105</v>
      </c>
      <c r="E156" s="52" t="n">
        <f aca="false">'Геометрия листов'!P156</f>
        <v>-1.33333333</v>
      </c>
      <c r="F156" s="53" t="n">
        <f aca="false">RADIANS(E156)</f>
        <v>-0.0232710566350801</v>
      </c>
      <c r="G156" s="52" t="n">
        <f aca="false">'Геометрия листов'!Q156</f>
        <v>47</v>
      </c>
      <c r="H156" s="53" t="n">
        <f aca="false">RADIANS(G156)</f>
        <v>0.820304748437335</v>
      </c>
      <c r="I156" s="53" t="n">
        <f aca="false">RADIANS(D156)</f>
        <v>-0.0192858882345373</v>
      </c>
      <c r="J156" s="53" t="n">
        <f aca="false">(I156-$I$162)*(I156-$I$162)</f>
        <v>0.000213262127569315</v>
      </c>
      <c r="K156" s="53" t="n">
        <f aca="false">$K$165</f>
        <v>52.0832059414633</v>
      </c>
      <c r="L156" s="53" t="n">
        <f aca="false">RADIANS(K156)</f>
        <v>0.909023428672808</v>
      </c>
      <c r="M156" s="53" t="n">
        <f aca="false">1/TAN(L156)+L156-H156</f>
        <v>0.867668293752379</v>
      </c>
      <c r="N156" s="53" t="n">
        <f aca="false">COS(H156)</f>
        <v>0.681998360062499</v>
      </c>
      <c r="O156" s="53" t="n">
        <f aca="false">F156*N156/M156</f>
        <v>-0.0182913477147011</v>
      </c>
      <c r="P156" s="53" t="n">
        <f aca="false">O156-I156</f>
        <v>0.000994540519836225</v>
      </c>
      <c r="Q156" s="53" t="n">
        <f aca="false">DEGREES(P156)</f>
        <v>0.0569829743413626</v>
      </c>
      <c r="R156" s="54" t="n">
        <f aca="false">Q156*60</f>
        <v>3.41897846048176</v>
      </c>
      <c r="S156" s="53" t="n">
        <f aca="false">P156*P156</f>
        <v>9.89110845596108E-007</v>
      </c>
      <c r="T156" s="55" t="n">
        <f aca="false">(P156-$P$162)*(P156-$P$162)</f>
        <v>1.2563048067169E-006</v>
      </c>
      <c r="V156" s="1"/>
    </row>
    <row r="157" customFormat="false" ht="12.8" hidden="false" customHeight="false" outlineLevel="0" collapsed="false">
      <c r="A157" s="49" t="n">
        <f aca="true">RAND()</f>
        <v>0.398261942654763</v>
      </c>
      <c r="B157" s="50" t="str">
        <f aca="false">'Геометрия листов'!A157</f>
        <v>VTK_Ryad_XXIX_List_12_1889</v>
      </c>
      <c r="C157" s="51" t="str">
        <f aca="false">'Геометрия листов'!B157</f>
        <v>После 1889</v>
      </c>
      <c r="D157" s="17" t="n">
        <f aca="false">'Геометрия листов'!V157</f>
        <v>2.67</v>
      </c>
      <c r="E157" s="52" t="n">
        <f aca="false">'Геометрия листов'!P157</f>
        <v>3.33333333</v>
      </c>
      <c r="F157" s="53" t="n">
        <f aca="false">RADIANS(E157)</f>
        <v>0.0581776416749667</v>
      </c>
      <c r="G157" s="52" t="n">
        <f aca="false">'Геометрия листов'!Q157</f>
        <v>47.33333333</v>
      </c>
      <c r="H157" s="53" t="n">
        <f aca="false">RADIANS(G157)</f>
        <v>0.826122512552472</v>
      </c>
      <c r="I157" s="53" t="n">
        <f aca="false">RADIANS(D157)</f>
        <v>0.0466002910282486</v>
      </c>
      <c r="J157" s="53" t="n">
        <f aca="false">(I157-$I$162)*(I157-$I$162)</f>
        <v>0.00262991348974047</v>
      </c>
      <c r="K157" s="53" t="n">
        <f aca="false">$K$165</f>
        <v>52.0832059414633</v>
      </c>
      <c r="L157" s="53" t="n">
        <f aca="false">RADIANS(K157)</f>
        <v>0.909023428672808</v>
      </c>
      <c r="M157" s="53" t="n">
        <f aca="false">1/TAN(L157)+L157-H157</f>
        <v>0.861850529637242</v>
      </c>
      <c r="N157" s="53" t="n">
        <f aca="false">COS(H157)</f>
        <v>0.677731999188511</v>
      </c>
      <c r="O157" s="53" t="n">
        <f aca="false">F157*N157/M157</f>
        <v>0.0457490574578446</v>
      </c>
      <c r="P157" s="53" t="n">
        <f aca="false">O157-I157</f>
        <v>-0.000851233570403981</v>
      </c>
      <c r="Q157" s="53" t="n">
        <f aca="false">DEGREES(P157)</f>
        <v>-0.0487720909640003</v>
      </c>
      <c r="R157" s="54" t="n">
        <f aca="false">Q157*60</f>
        <v>-2.92632545784002</v>
      </c>
      <c r="S157" s="53" t="n">
        <f aca="false">P157*P157</f>
        <v>7.24598591382709E-007</v>
      </c>
      <c r="T157" s="55" t="n">
        <f aca="false">(P157-$P$162)*(P157-$P$162)</f>
        <v>5.25514882142236E-007</v>
      </c>
      <c r="V157" s="1"/>
    </row>
    <row r="158" customFormat="false" ht="12.8" hidden="false" customHeight="false" outlineLevel="0" collapsed="false">
      <c r="A158" s="49" t="n">
        <f aca="true">RAND()</f>
        <v>0.497484925884437</v>
      </c>
      <c r="B158" s="50" t="str">
        <f aca="false">'Геометрия листов'!A158</f>
        <v>VTK_Ryad_XXIX_List_12_1889</v>
      </c>
      <c r="C158" s="51" t="str">
        <f aca="false">'Геометрия листов'!B158</f>
        <v>После 1889</v>
      </c>
      <c r="D158" s="17" t="n">
        <f aca="false">'Геометрия листов'!V158</f>
        <v>2.58</v>
      </c>
      <c r="E158" s="52" t="n">
        <f aca="false">'Геометрия листов'!P158</f>
        <v>3.33333333</v>
      </c>
      <c r="F158" s="53" t="n">
        <f aca="false">RADIANS(E158)</f>
        <v>0.0581776416749667</v>
      </c>
      <c r="G158" s="52" t="n">
        <f aca="false">'Геометрия листов'!Q158</f>
        <v>47</v>
      </c>
      <c r="H158" s="53" t="n">
        <f aca="false">RADIANS(G158)</f>
        <v>0.820304748437335</v>
      </c>
      <c r="I158" s="53" t="n">
        <f aca="false">RADIANS(D158)</f>
        <v>0.0450294947014537</v>
      </c>
      <c r="J158" s="53" t="n">
        <f aca="false">(I158-$I$162)*(I158-$I$162)</f>
        <v>0.00247127159330386</v>
      </c>
      <c r="K158" s="53" t="n">
        <f aca="false">$K$165</f>
        <v>52.0832059414633</v>
      </c>
      <c r="L158" s="53" t="n">
        <f aca="false">RADIANS(K158)</f>
        <v>0.909023428672808</v>
      </c>
      <c r="M158" s="53" t="n">
        <f aca="false">1/TAN(L158)+L158-H158</f>
        <v>0.867668293752379</v>
      </c>
      <c r="N158" s="53" t="n">
        <f aca="false">COS(H158)</f>
        <v>0.681998360062499</v>
      </c>
      <c r="O158" s="53" t="n">
        <f aca="false">F158*N158/M158</f>
        <v>0.0457283693553452</v>
      </c>
      <c r="P158" s="53" t="n">
        <f aca="false">O158-I158</f>
        <v>0.00069887465389154</v>
      </c>
      <c r="Q158" s="53" t="n">
        <f aca="false">DEGREES(P158)</f>
        <v>0.0400425680766514</v>
      </c>
      <c r="R158" s="54" t="n">
        <f aca="false">Q158*60</f>
        <v>2.40255408459908</v>
      </c>
      <c r="S158" s="53" t="n">
        <f aca="false">P158*P158</f>
        <v>4.8842578185202E-007</v>
      </c>
      <c r="T158" s="55" t="n">
        <f aca="false">(P158-$P$162)*(P158-$P$162)</f>
        <v>6.8092891709818E-007</v>
      </c>
      <c r="V158" s="1"/>
    </row>
    <row r="159" customFormat="false" ht="12.8" hidden="false" customHeight="false" outlineLevel="0" collapsed="false">
      <c r="A159" s="49" t="n">
        <f aca="true">RAND()</f>
        <v>0.0716090380145936</v>
      </c>
      <c r="B159" s="50" t="str">
        <f aca="false">'Геометрия листов'!A159</f>
        <v>VTK_Ryad_XXIX_List_18</v>
      </c>
      <c r="C159" s="51"/>
      <c r="D159" s="17" t="n">
        <f aca="false">'Геометрия листов'!V159</f>
        <v>7.52</v>
      </c>
      <c r="E159" s="52" t="n">
        <f aca="false">'Геометрия листов'!P159</f>
        <v>9.33333333</v>
      </c>
      <c r="F159" s="53" t="n">
        <f aca="false">RADIANS(E159)</f>
        <v>0.162897396794626</v>
      </c>
      <c r="G159" s="52" t="n">
        <f aca="false">'Геометрия листов'!Q159</f>
        <v>47</v>
      </c>
      <c r="H159" s="53" t="n">
        <f aca="false">RADIANS(G159)</f>
        <v>0.820304748437335</v>
      </c>
      <c r="I159" s="53" t="n">
        <f aca="false">RADIANS(D159)</f>
        <v>0.131248759749974</v>
      </c>
      <c r="J159" s="53" t="n">
        <f aca="false">(I159-$I$162)*(I159-$I$162)</f>
        <v>0.0184772777806052</v>
      </c>
      <c r="K159" s="53" t="n">
        <f aca="false">$K$165</f>
        <v>52.0832059414633</v>
      </c>
      <c r="L159" s="53" t="n">
        <f aca="false">RADIANS(K159)</f>
        <v>0.909023428672808</v>
      </c>
      <c r="M159" s="53" t="n">
        <f aca="false">1/TAN(L159)+L159-H159</f>
        <v>0.867668293752379</v>
      </c>
      <c r="N159" s="53" t="n">
        <f aca="false">COS(H159)</f>
        <v>0.681998360062499</v>
      </c>
      <c r="O159" s="53" t="n">
        <f aca="false">F159*N159/M159</f>
        <v>0.128039434277277</v>
      </c>
      <c r="P159" s="53" t="n">
        <f aca="false">O159-I159</f>
        <v>-0.00320932547269667</v>
      </c>
      <c r="Q159" s="53" t="n">
        <f aca="false">DEGREES(P159)</f>
        <v>-0.183880804669347</v>
      </c>
      <c r="R159" s="54" t="n">
        <f aca="false">Q159*60</f>
        <v>-11.0328482801608</v>
      </c>
      <c r="S159" s="53" t="n">
        <f aca="false">P159*P159</f>
        <v>1.02997699896997E-005</v>
      </c>
      <c r="T159" s="55" t="n">
        <f aca="false">(P159-$P$162)*(P159-$P$162)</f>
        <v>9.50498737856617E-006</v>
      </c>
      <c r="V159" s="1"/>
    </row>
    <row r="160" customFormat="false" ht="12.8" hidden="false" customHeight="false" outlineLevel="0" collapsed="false">
      <c r="A160" s="49" t="n">
        <f aca="true">RAND()</f>
        <v>0.474917389032183</v>
      </c>
      <c r="B160" s="50" t="str">
        <f aca="false">'Геометрия листов'!A160</f>
        <v>VTK_Ryad_XXX_List_6_1882</v>
      </c>
      <c r="C160" s="51" t="str">
        <f aca="false">'Геометрия листов'!B160</f>
        <v>После 1882</v>
      </c>
      <c r="D160" s="17" t="n">
        <f aca="false">'Геометрия листов'!V160</f>
        <v>-1.845</v>
      </c>
      <c r="E160" s="52" t="n">
        <f aca="false">'Геометрия листов'!P160</f>
        <v>-2.33333333</v>
      </c>
      <c r="F160" s="53" t="n">
        <f aca="false">RADIANS(E160)</f>
        <v>-0.0407243491550234</v>
      </c>
      <c r="G160" s="52" t="n">
        <f aca="false">'Геометрия листов'!Q160</f>
        <v>46.66666667</v>
      </c>
      <c r="H160" s="53" t="n">
        <f aca="false">RADIANS(G160)</f>
        <v>0.814486984322198</v>
      </c>
      <c r="I160" s="53" t="n">
        <f aca="false">RADIANS(D160)</f>
        <v>-0.0322013246992954</v>
      </c>
      <c r="J160" s="53" t="n">
        <f aca="false">(I160-$I$162)*(I160-$I$162)</f>
        <v>0.000757291704578514</v>
      </c>
      <c r="K160" s="53" t="n">
        <f aca="false">$K$165</f>
        <v>52.0832059414633</v>
      </c>
      <c r="L160" s="53" t="n">
        <f aca="false">RADIANS(K160)</f>
        <v>0.909023428672808</v>
      </c>
      <c r="M160" s="53" t="n">
        <f aca="false">1/TAN(L160)+L160-H160</f>
        <v>0.873486057867516</v>
      </c>
      <c r="N160" s="53" t="n">
        <f aca="false">COS(H160)</f>
        <v>0.686241637826417</v>
      </c>
      <c r="O160" s="53" t="n">
        <f aca="false">F160*N160/M160</f>
        <v>-0.0319944935718675</v>
      </c>
      <c r="P160" s="53" t="n">
        <f aca="false">O160-I160</f>
        <v>0.00020683112742792</v>
      </c>
      <c r="Q160" s="53" t="n">
        <f aca="false">DEGREES(P160)</f>
        <v>0.0118505506735523</v>
      </c>
      <c r="R160" s="54" t="n">
        <f aca="false">Q160*60</f>
        <v>0.71103304041314</v>
      </c>
      <c r="S160" s="53" t="n">
        <f aca="false">P160*P160</f>
        <v>4.27791152731045E-008</v>
      </c>
      <c r="T160" s="55" t="n">
        <f aca="false">(P160-$P$162)*(P160-$P$162)</f>
        <v>1.10982689457629E-007</v>
      </c>
      <c r="V160" s="1"/>
    </row>
    <row r="161" customFormat="false" ht="12.8" hidden="false" customHeight="false" outlineLevel="0" collapsed="false">
      <c r="A161" s="56" t="n">
        <f aca="true">RAND()</f>
        <v>0.311021331727029</v>
      </c>
      <c r="B161" s="57" t="str">
        <f aca="false">'Геометрия листов'!A161</f>
        <v>VTK_Ryad_XXX_List_12_1869</v>
      </c>
      <c r="C161" s="58" t="str">
        <f aca="false">'Геометрия листов'!B161</f>
        <v>После 1869</v>
      </c>
      <c r="D161" s="30" t="n">
        <f aca="false">'Геометрия листов'!V161</f>
        <v>2.61</v>
      </c>
      <c r="E161" s="59" t="n">
        <f aca="false">'Геометрия листов'!P161</f>
        <v>3.33333333</v>
      </c>
      <c r="F161" s="60" t="n">
        <f aca="false">RADIANS(E161)</f>
        <v>0.0581776416749667</v>
      </c>
      <c r="G161" s="59" t="n">
        <f aca="false">'Геометрия листов'!Q161</f>
        <v>46.66666667</v>
      </c>
      <c r="H161" s="60" t="n">
        <f aca="false">RADIANS(G161)</f>
        <v>0.814486984322198</v>
      </c>
      <c r="I161" s="60" t="n">
        <f aca="false">RADIANS(D161)</f>
        <v>0.045553093477052</v>
      </c>
      <c r="J161" s="60" t="n">
        <f aca="false">(I161-$I$162)*(I161-$I$162)</f>
        <v>0.00252360391409378</v>
      </c>
      <c r="K161" s="60" t="n">
        <f aca="false">$K$165</f>
        <v>52.0832059414633</v>
      </c>
      <c r="L161" s="60" t="n">
        <f aca="false">RADIANS(K161)</f>
        <v>0.909023428672808</v>
      </c>
      <c r="M161" s="60" t="n">
        <f aca="false">1/TAN(L161)+L161-H161</f>
        <v>0.873486057867516</v>
      </c>
      <c r="N161" s="60" t="n">
        <f aca="false">COS(H161)</f>
        <v>0.686241637826417</v>
      </c>
      <c r="O161" s="60" t="n">
        <f aca="false">F161*N161/M161</f>
        <v>0.0457064194079706</v>
      </c>
      <c r="P161" s="60" t="n">
        <f aca="false">O161-I161</f>
        <v>0.000153325930918588</v>
      </c>
      <c r="Q161" s="60" t="n">
        <f aca="false">DEGREES(P161)</f>
        <v>0.00878492873154951</v>
      </c>
      <c r="R161" s="61" t="n">
        <f aca="false">Q161*60</f>
        <v>0.527095723892971</v>
      </c>
      <c r="S161" s="60" t="n">
        <f aca="false">P161*P161</f>
        <v>2.35088410920516E-008</v>
      </c>
      <c r="T161" s="62" t="n">
        <f aca="false">(P161-$P$162)*(P161-$P$162)</f>
        <v>7.81959841420669E-008</v>
      </c>
      <c r="V161" s="1"/>
    </row>
    <row r="162" customFormat="false" ht="12.8" hidden="false" customHeight="false" outlineLevel="0" collapsed="false">
      <c r="B162" s="63"/>
      <c r="C162" s="64"/>
      <c r="D162" s="65"/>
      <c r="E162" s="66"/>
      <c r="F162" s="64"/>
      <c r="G162" s="67"/>
      <c r="H162" s="68" t="s">
        <v>163</v>
      </c>
      <c r="I162" s="69" t="n">
        <f aca="false">AVERAGE(I2:I161)</f>
        <v>-0.00468239113386604</v>
      </c>
      <c r="J162" s="69" t="n">
        <f aca="false">SUM(J2:J161)</f>
        <v>1.00939741764905</v>
      </c>
      <c r="K162" s="69" t="s">
        <v>164</v>
      </c>
      <c r="L162" s="64"/>
      <c r="M162" s="64"/>
      <c r="N162" s="69"/>
      <c r="O162" s="69" t="s">
        <v>165</v>
      </c>
      <c r="P162" s="70" t="n">
        <f aca="false">AVERAGE(P2:P161)</f>
        <v>-0.000126309517732092</v>
      </c>
      <c r="Q162" s="70" t="n">
        <f aca="false">AVERAGE(Q2:Q161)</f>
        <v>-0.00723700227838168</v>
      </c>
      <c r="R162" s="71" t="n">
        <f aca="false">AVERAGE(R2:R161)</f>
        <v>-0.434220136702901</v>
      </c>
      <c r="S162" s="72" t="n">
        <f aca="false">SUM(S2:S161)</f>
        <v>0.000325585407069253</v>
      </c>
      <c r="T162" s="73" t="n">
        <f aca="false">SUM(T2:T161)</f>
        <v>0.000323032751986099</v>
      </c>
      <c r="U162" s="45" t="s">
        <v>166</v>
      </c>
      <c r="V162" s="1"/>
    </row>
    <row r="163" customFormat="false" ht="12.8" hidden="false" customHeight="false" outlineLevel="0" collapsed="false">
      <c r="P163" s="2" t="s">
        <v>167</v>
      </c>
      <c r="Q163" s="2" t="s">
        <v>168</v>
      </c>
      <c r="R163" s="4" t="s">
        <v>169</v>
      </c>
      <c r="S163" s="2" t="s">
        <v>170</v>
      </c>
      <c r="T163" s="74" t="n">
        <f aca="false">SQRT(T162/(COUNT(S2:S161)-1))</f>
        <v>0.00142536049061788</v>
      </c>
      <c r="U163" s="1" t="s">
        <v>171</v>
      </c>
      <c r="V163" s="1"/>
    </row>
    <row r="164" customFormat="false" ht="12.8" hidden="false" customHeight="false" outlineLevel="0" collapsed="false">
      <c r="K164" s="1" t="s">
        <v>172</v>
      </c>
      <c r="M164" s="1" t="s">
        <v>173</v>
      </c>
      <c r="R164" s="4"/>
      <c r="T164" s="75" t="n">
        <f aca="false">DEGREES(T163)</f>
        <v>0.0816671403971012</v>
      </c>
      <c r="U164" s="1" t="s">
        <v>174</v>
      </c>
      <c r="V164" s="1"/>
    </row>
    <row r="165" customFormat="false" ht="12.8" hidden="false" customHeight="false" outlineLevel="0" collapsed="false">
      <c r="K165" s="76" t="n">
        <v>52.0832059414633</v>
      </c>
      <c r="M165" s="77" t="n">
        <f aca="false">SQRT(1-S162/J162)</f>
        <v>0.999838709877622</v>
      </c>
      <c r="R165" s="4"/>
      <c r="T165" s="78" t="n">
        <f aca="false">T164*60</f>
        <v>4.90002842382607</v>
      </c>
      <c r="U165" s="1" t="s">
        <v>175</v>
      </c>
      <c r="V165" s="1"/>
    </row>
    <row r="166" customFormat="false" ht="12.8" hidden="false" customHeight="false" outlineLevel="0" collapsed="false">
      <c r="T166" s="78" t="n">
        <f aca="false">T165*2</f>
        <v>9.80005684765214</v>
      </c>
      <c r="U166" s="1" t="s">
        <v>176</v>
      </c>
      <c r="V166" s="1"/>
    </row>
    <row r="167" customFormat="false" ht="12.8" hidden="false" customHeight="false" outlineLevel="0" collapsed="false">
      <c r="T167" s="79" t="n">
        <f aca="false">T165*3</f>
        <v>14.7000852714782</v>
      </c>
      <c r="U167" s="1" t="s">
        <v>177</v>
      </c>
      <c r="V167" s="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2" activeCellId="0" sqref="E12"/>
    </sheetView>
  </sheetViews>
  <sheetFormatPr defaultColWidth="11.53515625" defaultRowHeight="12.8" zeroHeight="false" outlineLevelRow="0" outlineLevelCol="0"/>
  <cols>
    <col collapsed="false" customWidth="false" hidden="false" outlineLevel="0" max="1" min="1" style="2" width="11.53"/>
    <col collapsed="false" customWidth="true" hidden="false" outlineLevel="0" max="2" min="2" style="2" width="6.92"/>
    <col collapsed="false" customWidth="true" hidden="false" outlineLevel="0" max="3" min="3" style="2" width="7.92"/>
    <col collapsed="false" customWidth="false" hidden="false" outlineLevel="0" max="5" min="4" style="2" width="11.53"/>
  </cols>
  <sheetData>
    <row r="1" s="84" customFormat="true" ht="33.65" hidden="false" customHeight="false" outlineLevel="0" collapsed="false">
      <c r="A1" s="46" t="s">
        <v>178</v>
      </c>
      <c r="B1" s="80" t="s">
        <v>179</v>
      </c>
      <c r="C1" s="81" t="s">
        <v>180</v>
      </c>
      <c r="D1" s="82" t="s">
        <v>181</v>
      </c>
      <c r="E1" s="83" t="s">
        <v>182</v>
      </c>
    </row>
    <row r="2" s="84" customFormat="true" ht="12.8" hidden="false" customHeight="false" outlineLevel="0" collapsed="false">
      <c r="A2" s="85" t="n">
        <v>10</v>
      </c>
      <c r="B2" s="86" t="n">
        <v>52.2751756250138</v>
      </c>
      <c r="C2" s="87" t="n">
        <v>0.99995525534969</v>
      </c>
      <c r="D2" s="88" t="n">
        <v>2.97616341068143</v>
      </c>
      <c r="E2" s="89" t="n">
        <v>1.0001</v>
      </c>
    </row>
    <row r="3" s="84" customFormat="true" ht="12.8" hidden="false" customHeight="false" outlineLevel="0" collapsed="false">
      <c r="A3" s="85" t="n">
        <v>20</v>
      </c>
      <c r="B3" s="86" t="n">
        <v>52.4151316406542</v>
      </c>
      <c r="C3" s="87" t="n">
        <v>0.9999274345547</v>
      </c>
      <c r="D3" s="88" t="n">
        <v>3.55692637914336</v>
      </c>
      <c r="E3" s="89" t="n">
        <v>0.9999</v>
      </c>
    </row>
    <row r="4" s="84" customFormat="true" ht="12.8" hidden="false" customHeight="false" outlineLevel="0" collapsed="false">
      <c r="A4" s="85" t="n">
        <v>30</v>
      </c>
      <c r="B4" s="86" t="n">
        <v>52.4430441744146</v>
      </c>
      <c r="C4" s="87" t="n">
        <v>0.999868766415941</v>
      </c>
      <c r="D4" s="88" t="n">
        <v>4.41099813315398</v>
      </c>
      <c r="E4" s="89" t="n">
        <v>1.0001</v>
      </c>
    </row>
    <row r="5" s="84" customFormat="true" ht="12.8" hidden="false" customHeight="false" outlineLevel="0" collapsed="false">
      <c r="A5" s="85" t="n">
        <v>40</v>
      </c>
      <c r="B5" s="86" t="n">
        <v>52.5296902258443</v>
      </c>
      <c r="C5" s="87" t="n">
        <v>0.999886887096154</v>
      </c>
      <c r="D5" s="88" t="n">
        <v>4.02124366058961</v>
      </c>
      <c r="E5" s="89" t="n">
        <v>1.0001</v>
      </c>
    </row>
    <row r="6" s="84" customFormat="true" ht="12.8" hidden="false" customHeight="false" outlineLevel="0" collapsed="false">
      <c r="A6" s="85" t="n">
        <v>50</v>
      </c>
      <c r="B6" s="86" t="n">
        <v>52.537531833322</v>
      </c>
      <c r="C6" s="87" t="n">
        <v>0.999877712380804</v>
      </c>
      <c r="D6" s="4" t="n">
        <v>4.19572328775385</v>
      </c>
      <c r="E6" s="89" t="n">
        <v>0.9997</v>
      </c>
    </row>
    <row r="7" s="84" customFormat="true" ht="12.8" hidden="false" customHeight="false" outlineLevel="0" collapsed="false">
      <c r="A7" s="85" t="n">
        <v>70</v>
      </c>
      <c r="B7" s="86" t="n">
        <v>52.2370358649242</v>
      </c>
      <c r="C7" s="87" t="n">
        <v>0.999850843601912</v>
      </c>
      <c r="D7" s="88" t="n">
        <v>4.73892402975614</v>
      </c>
      <c r="E7" s="89" t="n">
        <v>0.9996</v>
      </c>
    </row>
    <row r="8" s="84" customFormat="true" ht="12.8" hidden="false" customHeight="false" outlineLevel="0" collapsed="false">
      <c r="A8" s="85" t="n">
        <v>100</v>
      </c>
      <c r="B8" s="86" t="n">
        <v>52.1981809455524</v>
      </c>
      <c r="C8" s="87" t="n">
        <v>0.999823956674408</v>
      </c>
      <c r="D8" s="88" t="n">
        <v>5.0451489886579</v>
      </c>
      <c r="E8" s="89" t="n">
        <v>0.9992</v>
      </c>
    </row>
    <row r="9" customFormat="false" ht="12.8" hidden="false" customHeight="false" outlineLevel="0" collapsed="false">
      <c r="A9" s="90" t="n">
        <v>160</v>
      </c>
      <c r="B9" s="91" t="n">
        <v>52.0832059492313</v>
      </c>
      <c r="C9" s="92" t="n">
        <v>0.999838709877622</v>
      </c>
      <c r="D9" s="31" t="n">
        <v>4.90002842360617</v>
      </c>
      <c r="E9" s="93" t="n">
        <v>0.9993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58552</TotalTime>
  <Application>LibreOffice/24.2.5.2$MacOSX_AARCH64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2024-05-02T21:19:24Z</dcterms:created>
  <dc:creator/>
  <dc:description/>
  <dc:language>ru-RU</dc:language>
  <cp:lastModifiedBy/>
  <dcterms:modified xsi:type="dcterms:W3CDTF">2024-10-07T19:34:21Z</dcterms:modified>
  <cp:revision>274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